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\Documents\02 - NFC\Working Folder\"/>
    </mc:Choice>
  </mc:AlternateContent>
  <xr:revisionPtr revIDLastSave="0" documentId="13_ncr:1_{DA063252-241C-460A-80D6-1FA8DE6868D3}" xr6:coauthVersionLast="47" xr6:coauthVersionMax="47" xr10:uidLastSave="{00000000-0000-0000-0000-000000000000}"/>
  <bookViews>
    <workbookView xWindow="-103" yWindow="-103" windowWidth="33120" windowHeight="18120" xr2:uid="{B263EAD2-8E27-43E3-8A7C-DAADF58A7BB0}"/>
  </bookViews>
  <sheets>
    <sheet name="Sc RP5 energy " sheetId="8" r:id="rId1"/>
    <sheet name="Sc RP5" sheetId="6" r:id="rId2"/>
    <sheet name="Sheet1" sheetId="9" r:id="rId3"/>
  </sheets>
  <externalReferences>
    <externalReference r:id="rId4"/>
  </externalReferences>
  <definedNames>
    <definedName name="Summary_CDP" localSheetId="1">'Sc RP5'!#REF!</definedName>
    <definedName name="Summary_CDP" localSheetId="0">'Sc RP5 energy '!#REF!</definedName>
    <definedName name="Summary_CDP">'[1]Sc 2b'!#REF!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7" i="8" l="1"/>
  <c r="U58" i="8"/>
  <c r="U59" i="8"/>
  <c r="C5" i="9"/>
  <c r="C7" i="9"/>
  <c r="C3" i="9"/>
  <c r="B2" i="9"/>
  <c r="C37" i="6"/>
  <c r="P2" i="6" l="1"/>
  <c r="S4" i="6"/>
  <c r="R4" i="6"/>
  <c r="S3" i="6"/>
  <c r="S2" i="6"/>
  <c r="P7" i="6"/>
  <c r="Q7" i="6" s="1"/>
  <c r="R7" i="6" s="1"/>
  <c r="S7" i="6" s="1"/>
  <c r="P8" i="6"/>
  <c r="Q8" i="6" s="1"/>
  <c r="R8" i="6" s="1"/>
  <c r="S8" i="6" s="1"/>
  <c r="T9" i="6"/>
  <c r="O26" i="6"/>
  <c r="C35" i="6"/>
  <c r="R3" i="6" l="1"/>
  <c r="K7" i="6"/>
  <c r="L7" i="6" s="1"/>
  <c r="M7" i="6" s="1"/>
  <c r="N7" i="6" s="1"/>
  <c r="Y28" i="6"/>
  <c r="Y29" i="6"/>
  <c r="Y27" i="6"/>
  <c r="O29" i="6"/>
  <c r="O28" i="6"/>
  <c r="O27" i="6"/>
  <c r="AD27" i="6"/>
  <c r="AD28" i="6"/>
  <c r="AD29" i="6"/>
  <c r="AD26" i="6"/>
  <c r="Y26" i="6"/>
  <c r="AI27" i="6"/>
  <c r="AI28" i="6"/>
  <c r="AI29" i="6"/>
  <c r="AI26" i="6"/>
  <c r="AN27" i="6"/>
  <c r="AN28" i="6"/>
  <c r="AN29" i="6"/>
  <c r="AN26" i="6"/>
  <c r="J25" i="6"/>
  <c r="O33" i="6" l="1"/>
  <c r="K33" i="6"/>
  <c r="J33" i="6"/>
  <c r="AN32" i="6"/>
  <c r="AI32" i="6"/>
  <c r="AE32" i="6"/>
  <c r="AD32" i="6"/>
  <c r="Z32" i="6"/>
  <c r="Y32" i="6"/>
  <c r="U32" i="6"/>
  <c r="T32" i="6"/>
  <c r="O32" i="6"/>
  <c r="J32" i="6"/>
  <c r="C32" i="6"/>
  <c r="AJ31" i="6"/>
  <c r="AK31" i="6" s="1"/>
  <c r="AK32" i="6" s="1"/>
  <c r="AE31" i="6"/>
  <c r="AF31" i="6" s="1"/>
  <c r="Z31" i="6"/>
  <c r="AA31" i="6" s="1"/>
  <c r="AA32" i="6" s="1"/>
  <c r="U31" i="6"/>
  <c r="V31" i="6" s="1"/>
  <c r="P31" i="6"/>
  <c r="P32" i="6" s="1"/>
  <c r="K31" i="6"/>
  <c r="E31" i="6"/>
  <c r="F31" i="6" s="1"/>
  <c r="D31" i="6"/>
  <c r="D32" i="6" s="1"/>
  <c r="AJ29" i="6"/>
  <c r="AK29" i="6" s="1"/>
  <c r="AL29" i="6" s="1"/>
  <c r="AM29" i="6" s="1"/>
  <c r="Z29" i="6"/>
  <c r="AA29" i="6" s="1"/>
  <c r="AB29" i="6" s="1"/>
  <c r="AC29" i="6" s="1"/>
  <c r="U29" i="6"/>
  <c r="V29" i="6" s="1"/>
  <c r="W29" i="6" s="1"/>
  <c r="X29" i="6" s="1"/>
  <c r="P29" i="6"/>
  <c r="Q29" i="6" s="1"/>
  <c r="R29" i="6" s="1"/>
  <c r="S29" i="6" s="1"/>
  <c r="K29" i="6"/>
  <c r="L29" i="6" s="1"/>
  <c r="M29" i="6" s="1"/>
  <c r="N29" i="6" s="1"/>
  <c r="D29" i="6"/>
  <c r="E29" i="6" s="1"/>
  <c r="F29" i="6" s="1"/>
  <c r="G29" i="6" s="1"/>
  <c r="H29" i="6" s="1"/>
  <c r="I29" i="6" s="1"/>
  <c r="Z28" i="6"/>
  <c r="AA28" i="6" s="1"/>
  <c r="AB28" i="6" s="1"/>
  <c r="AC28" i="6" s="1"/>
  <c r="P28" i="6"/>
  <c r="Q28" i="6" s="1"/>
  <c r="R28" i="6" s="1"/>
  <c r="S28" i="6" s="1"/>
  <c r="K28" i="6"/>
  <c r="L28" i="6" s="1"/>
  <c r="M28" i="6" s="1"/>
  <c r="N28" i="6" s="1"/>
  <c r="D28" i="6"/>
  <c r="E28" i="6" s="1"/>
  <c r="F28" i="6" s="1"/>
  <c r="G28" i="6" s="1"/>
  <c r="H28" i="6" s="1"/>
  <c r="I28" i="6" s="1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I25" i="6"/>
  <c r="H25" i="6"/>
  <c r="G25" i="6"/>
  <c r="F25" i="6"/>
  <c r="E25" i="6"/>
  <c r="D25" i="6"/>
  <c r="C25" i="6"/>
  <c r="AN21" i="6"/>
  <c r="AI21" i="6"/>
  <c r="AD21" i="6"/>
  <c r="T21" i="6"/>
  <c r="O21" i="6"/>
  <c r="J21" i="6"/>
  <c r="C21" i="6"/>
  <c r="AJ19" i="6"/>
  <c r="AK19" i="6" s="1"/>
  <c r="AL19" i="6" s="1"/>
  <c r="AM19" i="6" s="1"/>
  <c r="AE19" i="6"/>
  <c r="AF19" i="6" s="1"/>
  <c r="AG19" i="6" s="1"/>
  <c r="AH19" i="6" s="1"/>
  <c r="Z19" i="6"/>
  <c r="AA19" i="6" s="1"/>
  <c r="AB19" i="6" s="1"/>
  <c r="AC19" i="6" s="1"/>
  <c r="U19" i="6"/>
  <c r="V19" i="6" s="1"/>
  <c r="W19" i="6" s="1"/>
  <c r="X19" i="6" s="1"/>
  <c r="P19" i="6"/>
  <c r="Q19" i="6" s="1"/>
  <c r="R19" i="6" s="1"/>
  <c r="S19" i="6" s="1"/>
  <c r="K19" i="6"/>
  <c r="L19" i="6" s="1"/>
  <c r="M19" i="6" s="1"/>
  <c r="N19" i="6" s="1"/>
  <c r="F19" i="6"/>
  <c r="G19" i="6" s="1"/>
  <c r="H19" i="6" s="1"/>
  <c r="I19" i="6" s="1"/>
  <c r="D19" i="6"/>
  <c r="E19" i="6" s="1"/>
  <c r="AJ18" i="6"/>
  <c r="AK18" i="6" s="1"/>
  <c r="AL18" i="6" s="1"/>
  <c r="AM18" i="6" s="1"/>
  <c r="AE18" i="6"/>
  <c r="AF18" i="6" s="1"/>
  <c r="AG18" i="6" s="1"/>
  <c r="AH18" i="6" s="1"/>
  <c r="Z18" i="6"/>
  <c r="AA18" i="6" s="1"/>
  <c r="AB18" i="6" s="1"/>
  <c r="AC18" i="6" s="1"/>
  <c r="U18" i="6"/>
  <c r="V18" i="6" s="1"/>
  <c r="W18" i="6" s="1"/>
  <c r="X18" i="6" s="1"/>
  <c r="P18" i="6"/>
  <c r="Q18" i="6" s="1"/>
  <c r="R18" i="6" s="1"/>
  <c r="S18" i="6" s="1"/>
  <c r="K18" i="6"/>
  <c r="L18" i="6" s="1"/>
  <c r="M18" i="6" s="1"/>
  <c r="N18" i="6" s="1"/>
  <c r="D18" i="6"/>
  <c r="E18" i="6" s="1"/>
  <c r="F18" i="6" s="1"/>
  <c r="G18" i="6" s="1"/>
  <c r="H18" i="6" s="1"/>
  <c r="I18" i="6" s="1"/>
  <c r="AJ17" i="6"/>
  <c r="AK17" i="6" s="1"/>
  <c r="AL17" i="6" s="1"/>
  <c r="AM17" i="6" s="1"/>
  <c r="AE17" i="6"/>
  <c r="AF17" i="6" s="1"/>
  <c r="AG17" i="6" s="1"/>
  <c r="AH17" i="6" s="1"/>
  <c r="Z17" i="6"/>
  <c r="AA17" i="6" s="1"/>
  <c r="AB17" i="6" s="1"/>
  <c r="AC17" i="6" s="1"/>
  <c r="V17" i="6"/>
  <c r="W17" i="6" s="1"/>
  <c r="X17" i="6" s="1"/>
  <c r="U17" i="6"/>
  <c r="P17" i="6"/>
  <c r="Q17" i="6" s="1"/>
  <c r="R17" i="6" s="1"/>
  <c r="S17" i="6" s="1"/>
  <c r="L17" i="6"/>
  <c r="M17" i="6" s="1"/>
  <c r="N17" i="6" s="1"/>
  <c r="K17" i="6"/>
  <c r="D17" i="6"/>
  <c r="E17" i="6" s="1"/>
  <c r="F17" i="6" s="1"/>
  <c r="G17" i="6" s="1"/>
  <c r="H17" i="6" s="1"/>
  <c r="I17" i="6" s="1"/>
  <c r="AJ16" i="6"/>
  <c r="AK16" i="6" s="1"/>
  <c r="AL16" i="6" s="1"/>
  <c r="AM16" i="6" s="1"/>
  <c r="AE16" i="6"/>
  <c r="AF16" i="6" s="1"/>
  <c r="AG16" i="6" s="1"/>
  <c r="AH16" i="6" s="1"/>
  <c r="AB16" i="6"/>
  <c r="AC16" i="6" s="1"/>
  <c r="Z16" i="6"/>
  <c r="AA16" i="6" s="1"/>
  <c r="U16" i="6"/>
  <c r="V16" i="6" s="1"/>
  <c r="W16" i="6" s="1"/>
  <c r="X16" i="6" s="1"/>
  <c r="P16" i="6"/>
  <c r="Q16" i="6" s="1"/>
  <c r="R16" i="6" s="1"/>
  <c r="S16" i="6" s="1"/>
  <c r="K16" i="6"/>
  <c r="L16" i="6" s="1"/>
  <c r="M16" i="6" s="1"/>
  <c r="N16" i="6" s="1"/>
  <c r="H16" i="6"/>
  <c r="I16" i="6" s="1"/>
  <c r="D16" i="6"/>
  <c r="E16" i="6" s="1"/>
  <c r="F16" i="6" s="1"/>
  <c r="G16" i="6" s="1"/>
  <c r="AJ15" i="6"/>
  <c r="AK15" i="6" s="1"/>
  <c r="AL15" i="6" s="1"/>
  <c r="AM15" i="6" s="1"/>
  <c r="AE15" i="6"/>
  <c r="AF15" i="6" s="1"/>
  <c r="AG15" i="6" s="1"/>
  <c r="AH15" i="6" s="1"/>
  <c r="Z15" i="6"/>
  <c r="AA15" i="6" s="1"/>
  <c r="AB15" i="6" s="1"/>
  <c r="AC15" i="6" s="1"/>
  <c r="U15" i="6"/>
  <c r="V15" i="6" s="1"/>
  <c r="W15" i="6" s="1"/>
  <c r="X15" i="6" s="1"/>
  <c r="P15" i="6"/>
  <c r="Q15" i="6" s="1"/>
  <c r="R15" i="6" s="1"/>
  <c r="S15" i="6" s="1"/>
  <c r="K15" i="6"/>
  <c r="L15" i="6" s="1"/>
  <c r="M15" i="6" s="1"/>
  <c r="N15" i="6" s="1"/>
  <c r="D15" i="6"/>
  <c r="E15" i="6" s="1"/>
  <c r="F15" i="6" s="1"/>
  <c r="G15" i="6" s="1"/>
  <c r="H15" i="6" s="1"/>
  <c r="I15" i="6" s="1"/>
  <c r="AJ14" i="6"/>
  <c r="AK14" i="6" s="1"/>
  <c r="AL14" i="6" s="1"/>
  <c r="AM14" i="6" s="1"/>
  <c r="AE14" i="6"/>
  <c r="AF14" i="6" s="1"/>
  <c r="AG14" i="6" s="1"/>
  <c r="AH14" i="6" s="1"/>
  <c r="Z14" i="6"/>
  <c r="AA14" i="6" s="1"/>
  <c r="AB14" i="6" s="1"/>
  <c r="AC14" i="6" s="1"/>
  <c r="U14" i="6"/>
  <c r="V14" i="6" s="1"/>
  <c r="W14" i="6" s="1"/>
  <c r="X14" i="6" s="1"/>
  <c r="P14" i="6"/>
  <c r="Q14" i="6" s="1"/>
  <c r="R14" i="6" s="1"/>
  <c r="S14" i="6" s="1"/>
  <c r="K14" i="6"/>
  <c r="L14" i="6" s="1"/>
  <c r="M14" i="6" s="1"/>
  <c r="N14" i="6" s="1"/>
  <c r="D14" i="6"/>
  <c r="E14" i="6" s="1"/>
  <c r="F14" i="6" s="1"/>
  <c r="G14" i="6" s="1"/>
  <c r="H14" i="6" s="1"/>
  <c r="I14" i="6" s="1"/>
  <c r="AJ13" i="6"/>
  <c r="AK13" i="6" s="1"/>
  <c r="AL13" i="6" s="1"/>
  <c r="AM13" i="6" s="1"/>
  <c r="AE13" i="6"/>
  <c r="AF13" i="6" s="1"/>
  <c r="AG13" i="6" s="1"/>
  <c r="AH13" i="6" s="1"/>
  <c r="Z13" i="6"/>
  <c r="AA13" i="6" s="1"/>
  <c r="AB13" i="6" s="1"/>
  <c r="AC13" i="6" s="1"/>
  <c r="V13" i="6"/>
  <c r="W13" i="6" s="1"/>
  <c r="X13" i="6" s="1"/>
  <c r="U13" i="6"/>
  <c r="P13" i="6"/>
  <c r="Q13" i="6" s="1"/>
  <c r="R13" i="6" s="1"/>
  <c r="S13" i="6" s="1"/>
  <c r="K13" i="6"/>
  <c r="L13" i="6" s="1"/>
  <c r="M13" i="6" s="1"/>
  <c r="N13" i="6" s="1"/>
  <c r="D13" i="6"/>
  <c r="E13" i="6" s="1"/>
  <c r="F13" i="6" s="1"/>
  <c r="G13" i="6" s="1"/>
  <c r="H13" i="6" s="1"/>
  <c r="I13" i="6" s="1"/>
  <c r="AJ12" i="6"/>
  <c r="AK12" i="6" s="1"/>
  <c r="AL12" i="6" s="1"/>
  <c r="AM12" i="6" s="1"/>
  <c r="AE12" i="6"/>
  <c r="AF12" i="6" s="1"/>
  <c r="AG12" i="6" s="1"/>
  <c r="AH12" i="6" s="1"/>
  <c r="Z12" i="6"/>
  <c r="AA12" i="6" s="1"/>
  <c r="AB12" i="6" s="1"/>
  <c r="AC12" i="6" s="1"/>
  <c r="U12" i="6"/>
  <c r="V12" i="6" s="1"/>
  <c r="W12" i="6" s="1"/>
  <c r="X12" i="6" s="1"/>
  <c r="P12" i="6"/>
  <c r="Q12" i="6" s="1"/>
  <c r="S12" i="6" s="1"/>
  <c r="K12" i="6"/>
  <c r="L12" i="6" s="1"/>
  <c r="M12" i="6" s="1"/>
  <c r="N12" i="6" s="1"/>
  <c r="D12" i="6"/>
  <c r="E12" i="6" s="1"/>
  <c r="F12" i="6" s="1"/>
  <c r="G12" i="6" s="1"/>
  <c r="H12" i="6" s="1"/>
  <c r="I12" i="6" s="1"/>
  <c r="AK11" i="6"/>
  <c r="AL11" i="6" s="1"/>
  <c r="AM11" i="6" s="1"/>
  <c r="AJ11" i="6"/>
  <c r="AE11" i="6"/>
  <c r="AF11" i="6" s="1"/>
  <c r="AG11" i="6" s="1"/>
  <c r="AH11" i="6" s="1"/>
  <c r="AA11" i="6"/>
  <c r="AB11" i="6" s="1"/>
  <c r="AC11" i="6" s="1"/>
  <c r="Z11" i="6"/>
  <c r="U11" i="6"/>
  <c r="V11" i="6" s="1"/>
  <c r="W11" i="6" s="1"/>
  <c r="X11" i="6" s="1"/>
  <c r="P11" i="6"/>
  <c r="Q11" i="6" s="1"/>
  <c r="R11" i="6" s="1"/>
  <c r="S11" i="6" s="1"/>
  <c r="K11" i="6"/>
  <c r="L11" i="6" s="1"/>
  <c r="M11" i="6" s="1"/>
  <c r="N11" i="6" s="1"/>
  <c r="D11" i="6"/>
  <c r="E11" i="6" s="1"/>
  <c r="F11" i="6" s="1"/>
  <c r="G11" i="6" s="1"/>
  <c r="H11" i="6" s="1"/>
  <c r="I11" i="6" s="1"/>
  <c r="AS10" i="6"/>
  <c r="AJ10" i="6"/>
  <c r="AK10" i="6" s="1"/>
  <c r="AL10" i="6" s="1"/>
  <c r="AM10" i="6" s="1"/>
  <c r="AE10" i="6"/>
  <c r="AF10" i="6" s="1"/>
  <c r="AG10" i="6" s="1"/>
  <c r="AH10" i="6" s="1"/>
  <c r="Z10" i="6"/>
  <c r="AA10" i="6" s="1"/>
  <c r="AB10" i="6" s="1"/>
  <c r="AC10" i="6" s="1"/>
  <c r="U10" i="6"/>
  <c r="V10" i="6" s="1"/>
  <c r="W10" i="6" s="1"/>
  <c r="X10" i="6" s="1"/>
  <c r="P10" i="6"/>
  <c r="S10" i="6" s="1"/>
  <c r="K10" i="6"/>
  <c r="K21" i="6" s="1"/>
  <c r="E10" i="6"/>
  <c r="D10" i="6"/>
  <c r="AS9" i="6"/>
  <c r="AJ9" i="6"/>
  <c r="AE9" i="6"/>
  <c r="AF9" i="6" s="1"/>
  <c r="Z9" i="6"/>
  <c r="Z33" i="6" s="1"/>
  <c r="U9" i="6"/>
  <c r="V9" i="6" s="1"/>
  <c r="W9" i="6" s="1"/>
  <c r="Z8" i="6"/>
  <c r="AA8" i="6" s="1"/>
  <c r="AB8" i="6" s="1"/>
  <c r="AC8" i="6" s="1"/>
  <c r="Y3" i="6"/>
  <c r="AN6" i="6"/>
  <c r="AM6" i="6"/>
  <c r="AL6" i="6"/>
  <c r="AK6" i="6"/>
  <c r="AJ6" i="6"/>
  <c r="AI6" i="6"/>
  <c r="AH6" i="6"/>
  <c r="AG6" i="6"/>
  <c r="AF6" i="6"/>
  <c r="AE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AQ5" i="6"/>
  <c r="AO5" i="6"/>
  <c r="K5" i="6"/>
  <c r="AM4" i="6"/>
  <c r="AJ4" i="6"/>
  <c r="AI4" i="6"/>
  <c r="AE4" i="6"/>
  <c r="AD4" i="6"/>
  <c r="AC4" i="6"/>
  <c r="Z4" i="6"/>
  <c r="Y4" i="6"/>
  <c r="U4" i="6"/>
  <c r="T4" i="6"/>
  <c r="Q4" i="6"/>
  <c r="O4" i="6"/>
  <c r="J4" i="6"/>
  <c r="C4" i="6"/>
  <c r="AI3" i="6"/>
  <c r="AD3" i="6"/>
  <c r="U3" i="6"/>
  <c r="T3" i="6"/>
  <c r="P3" i="6"/>
  <c r="O3" i="6"/>
  <c r="J3" i="6"/>
  <c r="C3" i="6"/>
  <c r="AR2" i="6"/>
  <c r="U2" i="6"/>
  <c r="L10" i="6" l="1"/>
  <c r="M10" i="6" s="1"/>
  <c r="N10" i="6" s="1"/>
  <c r="N21" i="6" s="1"/>
  <c r="P21" i="6"/>
  <c r="AE21" i="6"/>
  <c r="AJ21" i="6"/>
  <c r="AF21" i="6"/>
  <c r="AF33" i="6"/>
  <c r="AG9" i="6"/>
  <c r="AJ28" i="6"/>
  <c r="AK28" i="6" s="1"/>
  <c r="AL28" i="6" s="1"/>
  <c r="AM28" i="6" s="1"/>
  <c r="AE28" i="6"/>
  <c r="AF28" i="6" s="1"/>
  <c r="AG28" i="6" s="1"/>
  <c r="AH28" i="6" s="1"/>
  <c r="V32" i="6"/>
  <c r="W31" i="6"/>
  <c r="V21" i="6"/>
  <c r="V33" i="6"/>
  <c r="AB31" i="6"/>
  <c r="AF32" i="6"/>
  <c r="AG31" i="6"/>
  <c r="W21" i="6"/>
  <c r="G31" i="6"/>
  <c r="F32" i="6"/>
  <c r="X9" i="6"/>
  <c r="E21" i="6"/>
  <c r="Z6" i="6"/>
  <c r="Y21" i="6"/>
  <c r="F10" i="6"/>
  <c r="AL31" i="6"/>
  <c r="U28" i="6"/>
  <c r="V28" i="6" s="1"/>
  <c r="W28" i="6" s="1"/>
  <c r="X28" i="6" s="1"/>
  <c r="AE29" i="6"/>
  <c r="AF29" i="6" s="1"/>
  <c r="AG29" i="6" s="1"/>
  <c r="AH29" i="6" s="1"/>
  <c r="K32" i="6"/>
  <c r="AJ33" i="6"/>
  <c r="AA9" i="6"/>
  <c r="AK9" i="6"/>
  <c r="L31" i="6"/>
  <c r="AJ32" i="6"/>
  <c r="U33" i="6"/>
  <c r="E32" i="6"/>
  <c r="D21" i="6"/>
  <c r="AE33" i="6"/>
  <c r="U21" i="6"/>
  <c r="P33" i="6"/>
  <c r="Q31" i="6"/>
  <c r="M21" i="6" l="1"/>
  <c r="L21" i="6"/>
  <c r="W32" i="6"/>
  <c r="X31" i="6"/>
  <c r="X32" i="6" s="1"/>
  <c r="AA33" i="6"/>
  <c r="AB9" i="6"/>
  <c r="F21" i="6"/>
  <c r="G10" i="6"/>
  <c r="AH31" i="6"/>
  <c r="AH32" i="6" s="1"/>
  <c r="AG32" i="6"/>
  <c r="M31" i="6"/>
  <c r="L32" i="6"/>
  <c r="L33" i="6"/>
  <c r="AM31" i="6"/>
  <c r="AM32" i="6" s="1"/>
  <c r="AL32" i="6"/>
  <c r="G32" i="6"/>
  <c r="H31" i="6"/>
  <c r="W33" i="6"/>
  <c r="AK21" i="6"/>
  <c r="AL9" i="6"/>
  <c r="AK33" i="6"/>
  <c r="Q33" i="6"/>
  <c r="Q21" i="6"/>
  <c r="R31" i="6"/>
  <c r="Q32" i="6"/>
  <c r="AA6" i="6"/>
  <c r="Z7" i="6"/>
  <c r="Z21" i="6" s="1"/>
  <c r="AC31" i="6"/>
  <c r="AC32" i="6" s="1"/>
  <c r="AB32" i="6"/>
  <c r="AG33" i="6"/>
  <c r="AG21" i="6"/>
  <c r="AH9" i="6"/>
  <c r="X21" i="6"/>
  <c r="Y33" i="6"/>
  <c r="X33" i="6"/>
  <c r="R33" i="6" l="1"/>
  <c r="R21" i="6"/>
  <c r="H10" i="6"/>
  <c r="G21" i="6"/>
  <c r="AI33" i="6"/>
  <c r="AH33" i="6"/>
  <c r="AH21" i="6"/>
  <c r="R32" i="6"/>
  <c r="S31" i="6"/>
  <c r="S32" i="6" s="1"/>
  <c r="I31" i="6"/>
  <c r="I32" i="6" s="1"/>
  <c r="H32" i="6"/>
  <c r="AC9" i="6"/>
  <c r="AB33" i="6"/>
  <c r="AL21" i="6"/>
  <c r="AM9" i="6"/>
  <c r="AL33" i="6"/>
  <c r="AB6" i="6"/>
  <c r="AA7" i="6"/>
  <c r="AA21" i="6" s="1"/>
  <c r="N31" i="6"/>
  <c r="M32" i="6"/>
  <c r="M33" i="6"/>
  <c r="AN33" i="6" l="1"/>
  <c r="AM33" i="6"/>
  <c r="AM21" i="6"/>
  <c r="AD33" i="6"/>
  <c r="AC33" i="6"/>
  <c r="N32" i="6"/>
  <c r="N33" i="6"/>
  <c r="H21" i="6"/>
  <c r="I10" i="6"/>
  <c r="I21" i="6" s="1"/>
  <c r="AB7" i="6"/>
  <c r="AB21" i="6" s="1"/>
  <c r="AC6" i="6"/>
  <c r="AC7" i="6" s="1"/>
  <c r="AC21" i="6" s="1"/>
  <c r="S33" i="6"/>
  <c r="S21" i="6"/>
  <c r="T33" i="6"/>
</calcChain>
</file>

<file path=xl/sharedStrings.xml><?xml version="1.0" encoding="utf-8"?>
<sst xmlns="http://schemas.openxmlformats.org/spreadsheetml/2006/main" count="68" uniqueCount="38">
  <si>
    <t>Availability</t>
  </si>
  <si>
    <t>Coal Black</t>
  </si>
  <si>
    <t>Coal Brown</t>
  </si>
  <si>
    <t>Total Coal</t>
  </si>
  <si>
    <t>Nuclear</t>
  </si>
  <si>
    <t>Peaking Gas</t>
  </si>
  <si>
    <t>CCG+CCS</t>
  </si>
  <si>
    <t>CCG</t>
  </si>
  <si>
    <t>Solar R/T</t>
  </si>
  <si>
    <t>Solr UT</t>
  </si>
  <si>
    <t>Wind</t>
  </si>
  <si>
    <t>Hydro</t>
  </si>
  <si>
    <t>P/Store</t>
  </si>
  <si>
    <t>Batteries HV</t>
  </si>
  <si>
    <t>Sum Gen</t>
  </si>
  <si>
    <t>Demand</t>
  </si>
  <si>
    <t>Model Number</t>
  </si>
  <si>
    <t>Low</t>
  </si>
  <si>
    <t>c/kWh</t>
  </si>
  <si>
    <t>Fuel</t>
  </si>
  <si>
    <t>gr CO2/kWh</t>
  </si>
  <si>
    <t>LCA</t>
  </si>
  <si>
    <t>Year</t>
  </si>
  <si>
    <t>Population</t>
  </si>
  <si>
    <t>Pop millions</t>
  </si>
  <si>
    <t>Nuke MWh/cap/yr</t>
  </si>
  <si>
    <t>Capacity Factor</t>
  </si>
  <si>
    <t>O/A N MWh/cp/yr</t>
  </si>
  <si>
    <t>Assumed nuclear deployment rate</t>
  </si>
  <si>
    <t>KW</t>
  </si>
  <si>
    <t>Actual nuclear deployment rate</t>
  </si>
  <si>
    <t>kW</t>
  </si>
  <si>
    <t>Hybrid Store</t>
  </si>
  <si>
    <t>Batteries</t>
  </si>
  <si>
    <t>$10/GJ</t>
  </si>
  <si>
    <t>$20/GJ</t>
  </si>
  <si>
    <t>Batteries LV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</si>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</sst>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2" borderId="0" xfId="0" applyFont="1" applyFill="1"/>
    <xf numFmtId="2" fontId="2" fillId="2" borderId="0" xfId="0" applyNumberFormat="1" applyFont="1" applyFill="1"/>
    <xf numFmtId="0" fontId="2" fillId="3" borderId="0" xfId="0" applyFont="1" applyFill="1"/>
    <xf numFmtId="0" fontId="2" fillId="4" borderId="0" xfId="0" applyFont="1" applyFill="1"/>
    <xf numFmtId="164" fontId="2" fillId="5" borderId="0" xfId="0" applyNumberFormat="1" applyFont="1" applyFill="1"/>
    <xf numFmtId="2" fontId="2" fillId="6" borderId="0" xfId="0" applyNumberFormat="1" applyFont="1" applyFill="1"/>
    <xf numFmtId="2" fontId="2" fillId="0" borderId="0" xfId="0" applyNumberFormat="1" applyFont="1"/>
    <xf numFmtId="165" fontId="2" fillId="0" borderId="0" xfId="0" applyNumberFormat="1" applyFont="1"/>
    <xf numFmtId="165" fontId="2" fillId="3" borderId="0" xfId="0" applyNumberFormat="1" applyFont="1" applyFill="1"/>
    <xf numFmtId="165" fontId="2" fillId="4" borderId="0" xfId="0" applyNumberFormat="1" applyFont="1" applyFill="1"/>
    <xf numFmtId="2" fontId="2" fillId="4" borderId="0" xfId="0" applyNumberFormat="1" applyFont="1" applyFill="1"/>
    <xf numFmtId="1" fontId="2" fillId="0" borderId="0" xfId="0" applyNumberFormat="1" applyFont="1"/>
    <xf numFmtId="1" fontId="2" fillId="3" borderId="0" xfId="0" applyNumberFormat="1" applyFont="1" applyFill="1"/>
    <xf numFmtId="1" fontId="2" fillId="4" borderId="0" xfId="0" applyNumberFormat="1" applyFont="1" applyFill="1"/>
    <xf numFmtId="17" fontId="2" fillId="3" borderId="0" xfId="0" applyNumberFormat="1" applyFont="1" applyFill="1"/>
    <xf numFmtId="17" fontId="2" fillId="0" borderId="0" xfId="0" applyNumberFormat="1" applyFont="1"/>
    <xf numFmtId="17" fontId="2" fillId="4" borderId="0" xfId="0" applyNumberFormat="1" applyFont="1" applyFill="1"/>
    <xf numFmtId="164" fontId="2" fillId="3" borderId="0" xfId="0" applyNumberFormat="1" applyFont="1" applyFill="1"/>
    <xf numFmtId="164" fontId="2" fillId="0" borderId="0" xfId="0" applyNumberFormat="1" applyFont="1"/>
    <xf numFmtId="164" fontId="2" fillId="4" borderId="0" xfId="0" applyNumberFormat="1" applyFont="1" applyFill="1"/>
    <xf numFmtId="166" fontId="2" fillId="0" borderId="0" xfId="1" applyNumberFormat="1" applyFont="1"/>
    <xf numFmtId="0" fontId="3" fillId="7" borderId="0" xfId="0" applyFont="1" applyFill="1"/>
    <xf numFmtId="0" fontId="3" fillId="8" borderId="0" xfId="0" applyFont="1" applyFill="1"/>
    <xf numFmtId="11" fontId="2" fillId="0" borderId="0" xfId="0" applyNumberFormat="1" applyFont="1"/>
    <xf numFmtId="0" fontId="3" fillId="5" borderId="0" xfId="0" applyFont="1" applyFill="1"/>
    <xf numFmtId="43" fontId="2" fillId="0" borderId="0" xfId="0" applyNumberFormat="1" applyFont="1"/>
    <xf numFmtId="0" fontId="3" fillId="0" borderId="0" xfId="0" applyFont="1"/>
    <xf numFmtId="2" fontId="3" fillId="0" borderId="0" xfId="0" applyNumberFormat="1" applyFont="1"/>
    <xf numFmtId="0" fontId="2" fillId="0" borderId="0" xfId="0" applyFont="1" applyAlignment="1">
      <alignment wrapText="1"/>
    </xf>
    <xf numFmtId="9" fontId="2" fillId="0" borderId="0" xfId="2" applyFont="1" applyBorder="1"/>
    <xf numFmtId="0" fontId="2" fillId="0" borderId="0" xfId="0" quotePrefix="1" applyFont="1"/>
    <xf numFmtId="0" fontId="3" fillId="9" borderId="0" xfId="0" applyFont="1" applyFill="1"/>
    <xf numFmtId="166" fontId="2" fillId="0" borderId="0" xfId="0" applyNumberFormat="1" applyFont="1"/>
    <xf numFmtId="0" fontId="3" fillId="3" borderId="0" xfId="0" applyFont="1" applyFill="1"/>
    <xf numFmtId="0" fontId="2" fillId="6" borderId="0" xfId="0" applyFont="1" applyFill="1"/>
    <xf numFmtId="1" fontId="2" fillId="6" borderId="0" xfId="0" applyNumberFormat="1" applyFont="1" applyFill="1"/>
    <xf numFmtId="17" fontId="2" fillId="6" borderId="0" xfId="0" applyNumberFormat="1" applyFont="1" applyFill="1"/>
    <xf numFmtId="165" fontId="2" fillId="6" borderId="0" xfId="0" applyNumberFormat="1" applyFont="1" applyFill="1"/>
    <xf numFmtId="164" fontId="2" fillId="6" borderId="0" xfId="0" applyNumberFormat="1" applyFont="1" applyFill="1"/>
    <xf numFmtId="0" fontId="4" fillId="0" borderId="0" xfId="0" applyFont="1"/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 2" xfId="2" xr:uid="{7E00EBE5-A378-42F4-BF5D-DF38DEA33B74}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835396972916668E-2"/>
          <c:y val="0.11377448849121012"/>
          <c:w val="0.84667095040130336"/>
          <c:h val="0.67654313927200993"/>
        </c:manualLayout>
      </c:layout>
      <c:areaChart>
        <c:grouping val="stacked"/>
        <c:varyColors val="0"/>
        <c:ser>
          <c:idx val="0"/>
          <c:order val="0"/>
          <c:tx>
            <c:strRef>
              <c:f>'Sc RP5 energy '!$B$5</c:f>
              <c:strCache>
                <c:ptCount val="1"/>
                <c:pt idx="0">
                  <c:v>Coal Black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cat>
            <c:numRef>
              <c:f>'Sc RP5 energy '!$C$20:$L$20</c:f>
              <c:numCache>
                <c:formatCode>mmm\-yy</c:formatCode>
                <c:ptCount val="10"/>
                <c:pt idx="0">
                  <c:v>45108</c:v>
                </c:pt>
                <c:pt idx="1">
                  <c:v>47665</c:v>
                </c:pt>
                <c:pt idx="2">
                  <c:v>49491</c:v>
                </c:pt>
                <c:pt idx="3">
                  <c:v>50222</c:v>
                </c:pt>
                <c:pt idx="4">
                  <c:v>50587</c:v>
                </c:pt>
                <c:pt idx="5">
                  <c:v>51318</c:v>
                </c:pt>
                <c:pt idx="6">
                  <c:v>53144</c:v>
                </c:pt>
                <c:pt idx="7">
                  <c:v>54970</c:v>
                </c:pt>
                <c:pt idx="8">
                  <c:v>56796</c:v>
                </c:pt>
                <c:pt idx="9">
                  <c:v>58623</c:v>
                </c:pt>
              </c:numCache>
            </c:numRef>
          </c:cat>
          <c:val>
            <c:numRef>
              <c:f>'Sc RP5 energy '!$C$5:$L$5</c:f>
              <c:numCache>
                <c:formatCode>0.0</c:formatCode>
                <c:ptCount val="10"/>
                <c:pt idx="0" formatCode="General">
                  <c:v>72</c:v>
                </c:pt>
                <c:pt idx="1">
                  <c:v>83.932840000000013</c:v>
                </c:pt>
                <c:pt idx="2">
                  <c:v>77.632677999999999</c:v>
                </c:pt>
                <c:pt idx="3">
                  <c:v>74</c:v>
                </c:pt>
                <c:pt idx="4">
                  <c:v>72.956797200000011</c:v>
                </c:pt>
                <c:pt idx="5">
                  <c:v>57.728770100000006</c:v>
                </c:pt>
                <c:pt idx="6">
                  <c:v>26.814326000000001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6B-4775-B29D-82FA9774BF85}"/>
            </c:ext>
          </c:extLst>
        </c:ser>
        <c:ser>
          <c:idx val="1"/>
          <c:order val="1"/>
          <c:tx>
            <c:strRef>
              <c:f>'Sc RP5 energy '!$B$6</c:f>
              <c:strCache>
                <c:ptCount val="1"/>
                <c:pt idx="0">
                  <c:v>Coal Brown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'Sc RP5 energy '!$C$20:$L$20</c:f>
              <c:numCache>
                <c:formatCode>mmm\-yy</c:formatCode>
                <c:ptCount val="10"/>
                <c:pt idx="0">
                  <c:v>45108</c:v>
                </c:pt>
                <c:pt idx="1">
                  <c:v>47665</c:v>
                </c:pt>
                <c:pt idx="2">
                  <c:v>49491</c:v>
                </c:pt>
                <c:pt idx="3">
                  <c:v>50222</c:v>
                </c:pt>
                <c:pt idx="4">
                  <c:v>50587</c:v>
                </c:pt>
                <c:pt idx="5">
                  <c:v>51318</c:v>
                </c:pt>
                <c:pt idx="6">
                  <c:v>53144</c:v>
                </c:pt>
                <c:pt idx="7">
                  <c:v>54970</c:v>
                </c:pt>
                <c:pt idx="8">
                  <c:v>56796</c:v>
                </c:pt>
                <c:pt idx="9">
                  <c:v>58623</c:v>
                </c:pt>
              </c:numCache>
            </c:numRef>
          </c:cat>
          <c:val>
            <c:numRef>
              <c:f>'Sc RP5 energy '!$C$6:$L$6</c:f>
              <c:numCache>
                <c:formatCode>0.0</c:formatCode>
                <c:ptCount val="10"/>
                <c:pt idx="0" formatCode="General">
                  <c:v>36</c:v>
                </c:pt>
                <c:pt idx="1">
                  <c:v>17.206232200000002</c:v>
                </c:pt>
                <c:pt idx="2">
                  <c:v>11.1528636</c:v>
                </c:pt>
                <c:pt idx="3">
                  <c:v>13.2</c:v>
                </c:pt>
                <c:pt idx="4">
                  <c:v>13.285342700000001</c:v>
                </c:pt>
                <c:pt idx="5">
                  <c:v>13.1097207</c:v>
                </c:pt>
                <c:pt idx="6">
                  <c:v>5.1190986000000009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6B-4775-B29D-82FA9774BF85}"/>
            </c:ext>
          </c:extLst>
        </c:ser>
        <c:ser>
          <c:idx val="2"/>
          <c:order val="2"/>
          <c:tx>
            <c:strRef>
              <c:f>'Sc RP5 energy '!$B$7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cat>
            <c:numRef>
              <c:f>'Sc RP5 energy '!$C$20:$L$20</c:f>
              <c:numCache>
                <c:formatCode>mmm\-yy</c:formatCode>
                <c:ptCount val="10"/>
                <c:pt idx="0">
                  <c:v>45108</c:v>
                </c:pt>
                <c:pt idx="1">
                  <c:v>47665</c:v>
                </c:pt>
                <c:pt idx="2">
                  <c:v>49491</c:v>
                </c:pt>
                <c:pt idx="3">
                  <c:v>50222</c:v>
                </c:pt>
                <c:pt idx="4">
                  <c:v>50587</c:v>
                </c:pt>
                <c:pt idx="5">
                  <c:v>51318</c:v>
                </c:pt>
                <c:pt idx="6">
                  <c:v>53144</c:v>
                </c:pt>
                <c:pt idx="7">
                  <c:v>54970</c:v>
                </c:pt>
                <c:pt idx="8">
                  <c:v>56796</c:v>
                </c:pt>
                <c:pt idx="9">
                  <c:v>58623</c:v>
                </c:pt>
              </c:numCache>
            </c:numRef>
          </c:cat>
          <c:val>
            <c:numRef>
              <c:f>'Sc RP5 energy '!$C$7:$L$7</c:f>
              <c:numCache>
                <c:formatCode>0.0</c:formatCode>
                <c:ptCount val="10"/>
                <c:pt idx="0" formatCode="General">
                  <c:v>0</c:v>
                </c:pt>
                <c:pt idx="1">
                  <c:v>0</c:v>
                </c:pt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4.9538565999999999</c:v>
                </c:pt>
                <c:pt idx="5">
                  <c:v>17.479627600000001</c:v>
                </c:pt>
                <c:pt idx="6">
                  <c:v>79.955444800000009</c:v>
                </c:pt>
                <c:pt idx="7">
                  <c:v>155.4788638</c:v>
                </c:pt>
                <c:pt idx="8">
                  <c:v>179.47610240000003</c:v>
                </c:pt>
                <c:pt idx="9">
                  <c:v>206.59051789999998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6B-4775-B29D-82FA9774BF85}"/>
            </c:ext>
          </c:extLst>
        </c:ser>
        <c:ser>
          <c:idx val="3"/>
          <c:order val="3"/>
          <c:tx>
            <c:strRef>
              <c:f>'Sc RP5 energy '!$B$8</c:f>
              <c:strCache>
                <c:ptCount val="1"/>
                <c:pt idx="0">
                  <c:v>Peaking Gas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cat>
            <c:numRef>
              <c:f>'Sc RP5 energy '!$C$20:$L$20</c:f>
              <c:numCache>
                <c:formatCode>mmm\-yy</c:formatCode>
                <c:ptCount val="10"/>
                <c:pt idx="0">
                  <c:v>45108</c:v>
                </c:pt>
                <c:pt idx="1">
                  <c:v>47665</c:v>
                </c:pt>
                <c:pt idx="2">
                  <c:v>49491</c:v>
                </c:pt>
                <c:pt idx="3">
                  <c:v>50222</c:v>
                </c:pt>
                <c:pt idx="4">
                  <c:v>50587</c:v>
                </c:pt>
                <c:pt idx="5">
                  <c:v>51318</c:v>
                </c:pt>
                <c:pt idx="6">
                  <c:v>53144</c:v>
                </c:pt>
                <c:pt idx="7">
                  <c:v>54970</c:v>
                </c:pt>
                <c:pt idx="8">
                  <c:v>56796</c:v>
                </c:pt>
                <c:pt idx="9">
                  <c:v>58623</c:v>
                </c:pt>
              </c:numCache>
            </c:numRef>
          </c:cat>
          <c:val>
            <c:numRef>
              <c:f>'Sc RP5 energy '!$C$8:$L$8</c:f>
              <c:numCache>
                <c:formatCode>0.0</c:formatCode>
                <c:ptCount val="10"/>
                <c:pt idx="0" formatCode="General">
                  <c:v>0</c:v>
                </c:pt>
                <c:pt idx="1">
                  <c:v>0.20983210000000002</c:v>
                </c:pt>
                <c:pt idx="2">
                  <c:v>6.5605080000000005</c:v>
                </c:pt>
                <c:pt idx="3">
                  <c:v>11.7</c:v>
                </c:pt>
                <c:pt idx="4">
                  <c:v>11.934290900000001</c:v>
                </c:pt>
                <c:pt idx="5">
                  <c:v>14.0297011</c:v>
                </c:pt>
                <c:pt idx="6">
                  <c:v>3.4127324000000003</c:v>
                </c:pt>
                <c:pt idx="7">
                  <c:v>1.0399924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6B-4775-B29D-82FA9774BF85}"/>
            </c:ext>
          </c:extLst>
        </c:ser>
        <c:ser>
          <c:idx val="4"/>
          <c:order val="4"/>
          <c:tx>
            <c:strRef>
              <c:f>'Sc RP5 energy '!$B$9</c:f>
              <c:strCache>
                <c:ptCount val="1"/>
                <c:pt idx="0">
                  <c:v>CCG+CCS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'Sc RP5 energy '!$C$20:$L$20</c:f>
              <c:numCache>
                <c:formatCode>mmm\-yy</c:formatCode>
                <c:ptCount val="10"/>
                <c:pt idx="0">
                  <c:v>45108</c:v>
                </c:pt>
                <c:pt idx="1">
                  <c:v>47665</c:v>
                </c:pt>
                <c:pt idx="2">
                  <c:v>49491</c:v>
                </c:pt>
                <c:pt idx="3">
                  <c:v>50222</c:v>
                </c:pt>
                <c:pt idx="4">
                  <c:v>50587</c:v>
                </c:pt>
                <c:pt idx="5">
                  <c:v>51318</c:v>
                </c:pt>
                <c:pt idx="6">
                  <c:v>53144</c:v>
                </c:pt>
                <c:pt idx="7">
                  <c:v>54970</c:v>
                </c:pt>
                <c:pt idx="8">
                  <c:v>56796</c:v>
                </c:pt>
                <c:pt idx="9">
                  <c:v>58623</c:v>
                </c:pt>
              </c:numCache>
            </c:numRef>
          </c:cat>
          <c:val>
            <c:numRef>
              <c:f>'Sc RP5 energy '!$C$9:$L$9</c:f>
              <c:numCache>
                <c:formatCode>0.0</c:formatCode>
                <c:ptCount val="10"/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6B-4775-B29D-82FA9774BF85}"/>
            </c:ext>
          </c:extLst>
        </c:ser>
        <c:ser>
          <c:idx val="5"/>
          <c:order val="5"/>
          <c:tx>
            <c:strRef>
              <c:f>'Sc RP5 energy '!$B$10</c:f>
              <c:strCache>
                <c:ptCount val="1"/>
                <c:pt idx="0">
                  <c:v>CCG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cat>
            <c:numRef>
              <c:f>'Sc RP5 energy '!$C$20:$L$20</c:f>
              <c:numCache>
                <c:formatCode>mmm\-yy</c:formatCode>
                <c:ptCount val="10"/>
                <c:pt idx="0">
                  <c:v>45108</c:v>
                </c:pt>
                <c:pt idx="1">
                  <c:v>47665</c:v>
                </c:pt>
                <c:pt idx="2">
                  <c:v>49491</c:v>
                </c:pt>
                <c:pt idx="3">
                  <c:v>50222</c:v>
                </c:pt>
                <c:pt idx="4">
                  <c:v>50587</c:v>
                </c:pt>
                <c:pt idx="5">
                  <c:v>51318</c:v>
                </c:pt>
                <c:pt idx="6">
                  <c:v>53144</c:v>
                </c:pt>
                <c:pt idx="7">
                  <c:v>54970</c:v>
                </c:pt>
                <c:pt idx="8">
                  <c:v>56796</c:v>
                </c:pt>
                <c:pt idx="9">
                  <c:v>58623</c:v>
                </c:pt>
              </c:numCache>
            </c:numRef>
          </c:cat>
          <c:val>
            <c:numRef>
              <c:f>'Sc RP5 energy '!$C$10:$L$10</c:f>
              <c:numCache>
                <c:formatCode>0.0</c:formatCode>
                <c:ptCount val="10"/>
                <c:pt idx="0" formatCode="General">
                  <c:v>7.1999999999999993</c:v>
                </c:pt>
                <c:pt idx="1">
                  <c:v>19.094721100000001</c:v>
                </c:pt>
                <c:pt idx="2">
                  <c:v>19.900207600000002</c:v>
                </c:pt>
                <c:pt idx="3">
                  <c:v>15.9874463</c:v>
                </c:pt>
                <c:pt idx="4">
                  <c:v>15.9874463</c:v>
                </c:pt>
                <c:pt idx="5">
                  <c:v>21.849534500000001</c:v>
                </c:pt>
                <c:pt idx="6">
                  <c:v>26.3267928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6B-4775-B29D-82FA9774BF85}"/>
            </c:ext>
          </c:extLst>
        </c:ser>
        <c:ser>
          <c:idx val="6"/>
          <c:order val="6"/>
          <c:tx>
            <c:strRef>
              <c:f>'Sc RP5 energy '!$B$11</c:f>
              <c:strCache>
                <c:ptCount val="1"/>
                <c:pt idx="0">
                  <c:v>Solar R/T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cat>
            <c:numRef>
              <c:f>'Sc RP5 energy '!$C$20:$L$20</c:f>
              <c:numCache>
                <c:formatCode>mmm\-yy</c:formatCode>
                <c:ptCount val="10"/>
                <c:pt idx="0">
                  <c:v>45108</c:v>
                </c:pt>
                <c:pt idx="1">
                  <c:v>47665</c:v>
                </c:pt>
                <c:pt idx="2">
                  <c:v>49491</c:v>
                </c:pt>
                <c:pt idx="3">
                  <c:v>50222</c:v>
                </c:pt>
                <c:pt idx="4">
                  <c:v>50587</c:v>
                </c:pt>
                <c:pt idx="5">
                  <c:v>51318</c:v>
                </c:pt>
                <c:pt idx="6">
                  <c:v>53144</c:v>
                </c:pt>
                <c:pt idx="7">
                  <c:v>54970</c:v>
                </c:pt>
                <c:pt idx="8">
                  <c:v>56796</c:v>
                </c:pt>
                <c:pt idx="9">
                  <c:v>58623</c:v>
                </c:pt>
              </c:numCache>
            </c:numRef>
          </c:cat>
          <c:val>
            <c:numRef>
              <c:f>'Sc RP5 energy '!$C$11:$L$11</c:f>
              <c:numCache>
                <c:formatCode>0.0</c:formatCode>
                <c:ptCount val="10"/>
                <c:pt idx="0">
                  <c:v>25</c:v>
                </c:pt>
                <c:pt idx="1">
                  <c:v>32.523975500000006</c:v>
                </c:pt>
                <c:pt idx="2">
                  <c:v>32.583856400000002</c:v>
                </c:pt>
                <c:pt idx="3">
                  <c:v>32.650418500000001</c:v>
                </c:pt>
                <c:pt idx="4">
                  <c:v>32.650418500000001</c:v>
                </c:pt>
                <c:pt idx="5">
                  <c:v>32.659304200000001</c:v>
                </c:pt>
                <c:pt idx="6">
                  <c:v>32.664724400000004</c:v>
                </c:pt>
                <c:pt idx="7">
                  <c:v>34.319749200000004</c:v>
                </c:pt>
                <c:pt idx="8">
                  <c:v>34.000131200000006</c:v>
                </c:pt>
                <c:pt idx="9">
                  <c:v>33.582203200000002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6B-4775-B29D-82FA9774BF85}"/>
            </c:ext>
          </c:extLst>
        </c:ser>
        <c:ser>
          <c:idx val="7"/>
          <c:order val="7"/>
          <c:tx>
            <c:strRef>
              <c:f>'Sc RP5 energy '!$B$12</c:f>
              <c:strCache>
                <c:ptCount val="1"/>
                <c:pt idx="0">
                  <c:v>Solr UT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cat>
            <c:numRef>
              <c:f>'Sc RP5 energy '!$C$20:$L$20</c:f>
              <c:numCache>
                <c:formatCode>mmm\-yy</c:formatCode>
                <c:ptCount val="10"/>
                <c:pt idx="0">
                  <c:v>45108</c:v>
                </c:pt>
                <c:pt idx="1">
                  <c:v>47665</c:v>
                </c:pt>
                <c:pt idx="2">
                  <c:v>49491</c:v>
                </c:pt>
                <c:pt idx="3">
                  <c:v>50222</c:v>
                </c:pt>
                <c:pt idx="4">
                  <c:v>50587</c:v>
                </c:pt>
                <c:pt idx="5">
                  <c:v>51318</c:v>
                </c:pt>
                <c:pt idx="6">
                  <c:v>53144</c:v>
                </c:pt>
                <c:pt idx="7">
                  <c:v>54970</c:v>
                </c:pt>
                <c:pt idx="8">
                  <c:v>56796</c:v>
                </c:pt>
                <c:pt idx="9">
                  <c:v>58623</c:v>
                </c:pt>
              </c:numCache>
            </c:numRef>
          </c:cat>
          <c:val>
            <c:numRef>
              <c:f>'Sc RP5 energy '!$C$12:$L$12</c:f>
              <c:numCache>
                <c:formatCode>0.0</c:formatCode>
                <c:ptCount val="10"/>
                <c:pt idx="0" formatCode="General">
                  <c:v>17.8</c:v>
                </c:pt>
                <c:pt idx="1">
                  <c:v>16.996400100000002</c:v>
                </c:pt>
                <c:pt idx="2">
                  <c:v>20.1188912</c:v>
                </c:pt>
                <c:pt idx="3">
                  <c:v>20.265777</c:v>
                </c:pt>
                <c:pt idx="4">
                  <c:v>20.265777</c:v>
                </c:pt>
                <c:pt idx="5">
                  <c:v>20.469563900000001</c:v>
                </c:pt>
                <c:pt idx="6">
                  <c:v>19.501328000000001</c:v>
                </c:pt>
                <c:pt idx="7">
                  <c:v>16.3798803</c:v>
                </c:pt>
                <c:pt idx="8">
                  <c:v>14.770548800000002</c:v>
                </c:pt>
                <c:pt idx="9">
                  <c:v>12.893167299999998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86B-4775-B29D-82FA9774BF85}"/>
            </c:ext>
          </c:extLst>
        </c:ser>
        <c:ser>
          <c:idx val="8"/>
          <c:order val="8"/>
          <c:tx>
            <c:strRef>
              <c:f>'Sc RP5 energy '!$B$13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cat>
            <c:numRef>
              <c:f>'Sc RP5 energy '!$C$20:$L$20</c:f>
              <c:numCache>
                <c:formatCode>mmm\-yy</c:formatCode>
                <c:ptCount val="10"/>
                <c:pt idx="0">
                  <c:v>45108</c:v>
                </c:pt>
                <c:pt idx="1">
                  <c:v>47665</c:v>
                </c:pt>
                <c:pt idx="2">
                  <c:v>49491</c:v>
                </c:pt>
                <c:pt idx="3">
                  <c:v>50222</c:v>
                </c:pt>
                <c:pt idx="4">
                  <c:v>50587</c:v>
                </c:pt>
                <c:pt idx="5">
                  <c:v>51318</c:v>
                </c:pt>
                <c:pt idx="6">
                  <c:v>53144</c:v>
                </c:pt>
                <c:pt idx="7">
                  <c:v>54970</c:v>
                </c:pt>
                <c:pt idx="8">
                  <c:v>56796</c:v>
                </c:pt>
                <c:pt idx="9">
                  <c:v>58623</c:v>
                </c:pt>
              </c:numCache>
            </c:numRef>
          </c:cat>
          <c:val>
            <c:numRef>
              <c:f>'Sc RP5 energy '!$C$13:$L$13</c:f>
              <c:numCache>
                <c:formatCode>0.0</c:formatCode>
                <c:ptCount val="10"/>
                <c:pt idx="0" formatCode="General">
                  <c:v>28.199999999999996</c:v>
                </c:pt>
                <c:pt idx="1">
                  <c:v>27.488005100000006</c:v>
                </c:pt>
                <c:pt idx="2">
                  <c:v>38.925680800000002</c:v>
                </c:pt>
                <c:pt idx="3">
                  <c:v>41.657430500000004</c:v>
                </c:pt>
                <c:pt idx="4">
                  <c:v>41.657430500000004</c:v>
                </c:pt>
                <c:pt idx="5">
                  <c:v>40.939127800000001</c:v>
                </c:pt>
                <c:pt idx="6">
                  <c:v>37.296289800000004</c:v>
                </c:pt>
                <c:pt idx="7">
                  <c:v>41.079699800000007</c:v>
                </c:pt>
                <c:pt idx="8">
                  <c:v>37.065716800000004</c:v>
                </c:pt>
                <c:pt idx="9">
                  <c:v>33.2823621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86B-4775-B29D-82FA9774BF85}"/>
            </c:ext>
          </c:extLst>
        </c:ser>
        <c:ser>
          <c:idx val="9"/>
          <c:order val="9"/>
          <c:tx>
            <c:strRef>
              <c:f>'Sc RP5 energy '!$B$14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cat>
            <c:numRef>
              <c:f>'Sc RP5 energy '!$C$20:$L$20</c:f>
              <c:numCache>
                <c:formatCode>mmm\-yy</c:formatCode>
                <c:ptCount val="10"/>
                <c:pt idx="0">
                  <c:v>45108</c:v>
                </c:pt>
                <c:pt idx="1">
                  <c:v>47665</c:v>
                </c:pt>
                <c:pt idx="2">
                  <c:v>49491</c:v>
                </c:pt>
                <c:pt idx="3">
                  <c:v>50222</c:v>
                </c:pt>
                <c:pt idx="4">
                  <c:v>50587</c:v>
                </c:pt>
                <c:pt idx="5">
                  <c:v>51318</c:v>
                </c:pt>
                <c:pt idx="6">
                  <c:v>53144</c:v>
                </c:pt>
                <c:pt idx="7">
                  <c:v>54970</c:v>
                </c:pt>
                <c:pt idx="8">
                  <c:v>56796</c:v>
                </c:pt>
                <c:pt idx="9">
                  <c:v>58623</c:v>
                </c:pt>
              </c:numCache>
            </c:numRef>
          </c:cat>
          <c:val>
            <c:numRef>
              <c:f>'Sc RP5 energy '!$C$14:$L$14</c:f>
              <c:numCache>
                <c:formatCode>0.0</c:formatCode>
                <c:ptCount val="10"/>
                <c:pt idx="0" formatCode="General">
                  <c:v>13.600000000000001</c:v>
                </c:pt>
                <c:pt idx="1">
                  <c:v>13.639086500000003</c:v>
                </c:pt>
                <c:pt idx="2">
                  <c:v>13.7770668</c:v>
                </c:pt>
                <c:pt idx="3">
                  <c:v>13.735693300000001</c:v>
                </c:pt>
                <c:pt idx="4">
                  <c:v>13.735693300000001</c:v>
                </c:pt>
                <c:pt idx="5">
                  <c:v>13.799706</c:v>
                </c:pt>
                <c:pt idx="6">
                  <c:v>13.650929600000001</c:v>
                </c:pt>
                <c:pt idx="7">
                  <c:v>13.519901200000001</c:v>
                </c:pt>
                <c:pt idx="8">
                  <c:v>13.655790400000003</c:v>
                </c:pt>
                <c:pt idx="9">
                  <c:v>13.492849499999998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86B-4775-B29D-82FA9774BF85}"/>
            </c:ext>
          </c:extLst>
        </c:ser>
        <c:ser>
          <c:idx val="10"/>
          <c:order val="10"/>
          <c:tx>
            <c:strRef>
              <c:f>'Sc RP5 energy '!$B$15</c:f>
              <c:strCache>
                <c:ptCount val="1"/>
                <c:pt idx="0">
                  <c:v>Hybrid Store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'Sc RP5 energy '!$C$20:$L$20</c:f>
              <c:numCache>
                <c:formatCode>mmm\-yy</c:formatCode>
                <c:ptCount val="10"/>
                <c:pt idx="0">
                  <c:v>45108</c:v>
                </c:pt>
                <c:pt idx="1">
                  <c:v>47665</c:v>
                </c:pt>
                <c:pt idx="2">
                  <c:v>49491</c:v>
                </c:pt>
                <c:pt idx="3">
                  <c:v>50222</c:v>
                </c:pt>
                <c:pt idx="4">
                  <c:v>50587</c:v>
                </c:pt>
                <c:pt idx="5">
                  <c:v>51318</c:v>
                </c:pt>
                <c:pt idx="6">
                  <c:v>53144</c:v>
                </c:pt>
                <c:pt idx="7">
                  <c:v>54970</c:v>
                </c:pt>
                <c:pt idx="8">
                  <c:v>56796</c:v>
                </c:pt>
                <c:pt idx="9">
                  <c:v>58623</c:v>
                </c:pt>
              </c:numCache>
            </c:numRef>
          </c:cat>
          <c:val>
            <c:numRef>
              <c:f>'Sc RP5 energy '!$C$15:$L$15</c:f>
              <c:numCache>
                <c:formatCode>0.0</c:formatCode>
                <c:ptCount val="10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86B-4775-B29D-82FA9774BF85}"/>
            </c:ext>
          </c:extLst>
        </c:ser>
        <c:ser>
          <c:idx val="11"/>
          <c:order val="11"/>
          <c:tx>
            <c:strRef>
              <c:f>'Sc RP5 energy '!$B$16</c:f>
              <c:strCache>
                <c:ptCount val="1"/>
                <c:pt idx="0">
                  <c:v>P/Store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'Sc RP5 energy '!$C$20:$L$20</c:f>
              <c:numCache>
                <c:formatCode>mmm\-yy</c:formatCode>
                <c:ptCount val="10"/>
                <c:pt idx="0">
                  <c:v>45108</c:v>
                </c:pt>
                <c:pt idx="1">
                  <c:v>47665</c:v>
                </c:pt>
                <c:pt idx="2">
                  <c:v>49491</c:v>
                </c:pt>
                <c:pt idx="3">
                  <c:v>50222</c:v>
                </c:pt>
                <c:pt idx="4">
                  <c:v>50587</c:v>
                </c:pt>
                <c:pt idx="5">
                  <c:v>51318</c:v>
                </c:pt>
                <c:pt idx="6">
                  <c:v>53144</c:v>
                </c:pt>
                <c:pt idx="7">
                  <c:v>54970</c:v>
                </c:pt>
                <c:pt idx="8">
                  <c:v>56796</c:v>
                </c:pt>
                <c:pt idx="9">
                  <c:v>58623</c:v>
                </c:pt>
              </c:numCache>
            </c:numRef>
          </c:cat>
          <c:val>
            <c:numRef>
              <c:f>'Sc RP5 energy '!$C$16:$L$16</c:f>
              <c:numCache>
                <c:formatCode>0.0</c:formatCode>
                <c:ptCount val="10"/>
                <c:pt idx="0" formatCode="General">
                  <c:v>0</c:v>
                </c:pt>
                <c:pt idx="1">
                  <c:v>-1.0491605000000002</c:v>
                </c:pt>
                <c:pt idx="2">
                  <c:v>-1.5307852000000002</c:v>
                </c:pt>
                <c:pt idx="3">
                  <c:v>-1.8014024000000002</c:v>
                </c:pt>
                <c:pt idx="4">
                  <c:v>-1.8014024000000002</c:v>
                </c:pt>
                <c:pt idx="5">
                  <c:v>-1.6099657000000001</c:v>
                </c:pt>
                <c:pt idx="6">
                  <c:v>-1.2188330000000001</c:v>
                </c:pt>
                <c:pt idx="7">
                  <c:v>-1.5599886000000001</c:v>
                </c:pt>
                <c:pt idx="8">
                  <c:v>-0.27868960000000004</c:v>
                </c:pt>
                <c:pt idx="9">
                  <c:v>-0.29984109999999997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86B-4775-B29D-82FA9774BF85}"/>
            </c:ext>
          </c:extLst>
        </c:ser>
        <c:ser>
          <c:idx val="12"/>
          <c:order val="12"/>
          <c:tx>
            <c:strRef>
              <c:f>'Sc RP5 energy '!$B$17</c:f>
              <c:strCache>
                <c:ptCount val="1"/>
                <c:pt idx="0">
                  <c:v>Batteries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'Sc RP5 energy '!$C$20:$L$20</c:f>
              <c:numCache>
                <c:formatCode>mmm\-yy</c:formatCode>
                <c:ptCount val="10"/>
                <c:pt idx="0">
                  <c:v>45108</c:v>
                </c:pt>
                <c:pt idx="1">
                  <c:v>47665</c:v>
                </c:pt>
                <c:pt idx="2">
                  <c:v>49491</c:v>
                </c:pt>
                <c:pt idx="3">
                  <c:v>50222</c:v>
                </c:pt>
                <c:pt idx="4">
                  <c:v>50587</c:v>
                </c:pt>
                <c:pt idx="5">
                  <c:v>51318</c:v>
                </c:pt>
                <c:pt idx="6">
                  <c:v>53144</c:v>
                </c:pt>
                <c:pt idx="7">
                  <c:v>54970</c:v>
                </c:pt>
                <c:pt idx="8">
                  <c:v>56796</c:v>
                </c:pt>
                <c:pt idx="9">
                  <c:v>58623</c:v>
                </c:pt>
              </c:numCache>
            </c:numRef>
          </c:cat>
          <c:val>
            <c:numRef>
              <c:f>'Sc RP5 energy '!$C$17:$L$17</c:f>
              <c:numCache>
                <c:formatCode>0.0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C-386B-4775-B29D-82FA9774B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3031792"/>
        <c:axId val="888927888"/>
      </c:areaChart>
      <c:lineChart>
        <c:grouping val="standard"/>
        <c:varyColors val="0"/>
        <c:ser>
          <c:idx val="13"/>
          <c:order val="13"/>
          <c:tx>
            <c:v>Emissions Intensity LCA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rgbClr val="C00000"/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439114567360315E-2"/>
                  <c:y val="-1.7851342593151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86B-4775-B29D-82FA9774BF85}"/>
                </c:ext>
              </c:extLst>
            </c:dLbl>
            <c:dLbl>
              <c:idx val="7"/>
              <c:layout>
                <c:manualLayout>
                  <c:x val="2.0558779533718749E-2"/>
                  <c:y val="-1.9338954475913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6B-4775-B29D-82FA9774BF8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86B-4775-B29D-82FA9774BF85}"/>
                </c:ext>
              </c:extLst>
            </c:dLbl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6B-4775-B29D-82FA9774BF85}"/>
                </c:ext>
              </c:extLst>
            </c:dLbl>
            <c:dLbl>
              <c:idx val="2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86B-4775-B29D-82FA9774BF85}"/>
                </c:ext>
              </c:extLst>
            </c:dLbl>
            <c:dLbl>
              <c:idx val="27"/>
              <c:layout>
                <c:manualLayout>
                  <c:x val="-2.2375830438423564E-3"/>
                  <c:y val="-1.6730404678190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86B-4775-B29D-82FA9774BF85}"/>
                </c:ext>
              </c:extLst>
            </c:dLbl>
            <c:dLbl>
              <c:idx val="32"/>
              <c:layout>
                <c:manualLayout>
                  <c:x val="-1.1187915219211782E-2"/>
                  <c:y val="-1.9772296437861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86B-4775-B29D-82FA9774BF85}"/>
                </c:ext>
              </c:extLst>
            </c:dLbl>
            <c:dLbl>
              <c:idx val="37"/>
              <c:layout>
                <c:manualLayout>
                  <c:x val="-3.0207371091871812E-2"/>
                  <c:y val="-2.1293242317696484E-2"/>
                </c:manualLayout>
              </c:layout>
              <c:tx>
                <c:rich>
                  <a:bodyPr/>
                  <a:lstStyle/>
                  <a:p>
                    <a:fld id="{D45490A2-2A53-457E-8185-1A110DB0863F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[VALUE]</a:t>
                    </a:fld>
                    <a:endParaRPr lang="en-A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386B-4775-B29D-82FA9774BF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'Sc RP5'!$C$29:$AN$29</c:f>
              <c:numCache>
                <c:formatCode>0.0</c:formatCode>
                <c:ptCount val="38"/>
                <c:pt idx="0" formatCode="General">
                  <c:v>595</c:v>
                </c:pt>
                <c:pt idx="1">
                  <c:v>585.57142857142856</c:v>
                </c:pt>
                <c:pt idx="2">
                  <c:v>576.14285714285711</c:v>
                </c:pt>
                <c:pt idx="3">
                  <c:v>566.71428571428567</c:v>
                </c:pt>
                <c:pt idx="4">
                  <c:v>557.28571428571422</c:v>
                </c:pt>
                <c:pt idx="5">
                  <c:v>547.85714285714278</c:v>
                </c:pt>
                <c:pt idx="6">
                  <c:v>538.42857142857133</c:v>
                </c:pt>
                <c:pt idx="7" formatCode="General">
                  <c:v>529</c:v>
                </c:pt>
                <c:pt idx="8" formatCode="0.00">
                  <c:v>520.4</c:v>
                </c:pt>
                <c:pt idx="9" formatCode="0.00">
                  <c:v>511.79999999999995</c:v>
                </c:pt>
                <c:pt idx="10" formatCode="0.00">
                  <c:v>503.19999999999993</c:v>
                </c:pt>
                <c:pt idx="11" formatCode="0.00">
                  <c:v>494.59999999999991</c:v>
                </c:pt>
                <c:pt idx="12" formatCode="General">
                  <c:v>486</c:v>
                </c:pt>
                <c:pt idx="13" formatCode="0.00">
                  <c:v>473.2</c:v>
                </c:pt>
                <c:pt idx="14" formatCode="0.00">
                  <c:v>460.4</c:v>
                </c:pt>
                <c:pt idx="15" formatCode="0.00">
                  <c:v>447.59999999999997</c:v>
                </c:pt>
                <c:pt idx="16" formatCode="0.00">
                  <c:v>434.79999999999995</c:v>
                </c:pt>
                <c:pt idx="17" formatCode="General">
                  <c:v>422</c:v>
                </c:pt>
                <c:pt idx="18" formatCode="0">
                  <c:v>382.2</c:v>
                </c:pt>
                <c:pt idx="19" formatCode="0">
                  <c:v>342.4</c:v>
                </c:pt>
                <c:pt idx="20" formatCode="0">
                  <c:v>302.59999999999997</c:v>
                </c:pt>
                <c:pt idx="21" formatCode="0">
                  <c:v>262.79999999999995</c:v>
                </c:pt>
                <c:pt idx="22" formatCode="General">
                  <c:v>223</c:v>
                </c:pt>
                <c:pt idx="23" formatCode="0">
                  <c:v>188</c:v>
                </c:pt>
                <c:pt idx="24" formatCode="0">
                  <c:v>153</c:v>
                </c:pt>
                <c:pt idx="25" formatCode="0">
                  <c:v>118</c:v>
                </c:pt>
                <c:pt idx="26" formatCode="0">
                  <c:v>83</c:v>
                </c:pt>
                <c:pt idx="27" formatCode="General">
                  <c:v>48</c:v>
                </c:pt>
                <c:pt idx="28" formatCode="0">
                  <c:v>47</c:v>
                </c:pt>
                <c:pt idx="29" formatCode="0">
                  <c:v>46</c:v>
                </c:pt>
                <c:pt idx="30" formatCode="0">
                  <c:v>45</c:v>
                </c:pt>
                <c:pt idx="31" formatCode="0">
                  <c:v>44</c:v>
                </c:pt>
                <c:pt idx="32" formatCode="General">
                  <c:v>43</c:v>
                </c:pt>
                <c:pt idx="33" formatCode="0">
                  <c:v>42.6</c:v>
                </c:pt>
                <c:pt idx="34" formatCode="0">
                  <c:v>42.2</c:v>
                </c:pt>
                <c:pt idx="35" formatCode="0">
                  <c:v>41.800000000000004</c:v>
                </c:pt>
                <c:pt idx="36" formatCode="0">
                  <c:v>41.400000000000006</c:v>
                </c:pt>
                <c:pt idx="37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386B-4775-B29D-82FA9774BF85}"/>
            </c:ext>
          </c:extLst>
        </c:ser>
        <c:ser>
          <c:idx val="14"/>
          <c:order val="14"/>
          <c:tx>
            <c:v>Emissions Fuel</c:v>
          </c:tx>
          <c:spPr>
            <a:ln w="28575" cap="rnd">
              <a:solidFill>
                <a:schemeClr val="accent2">
                  <a:lumMod val="50000"/>
                </a:schemeClr>
              </a:solidFill>
              <a:prstDash val="lgDash"/>
              <a:round/>
            </a:ln>
            <a:effectLst/>
          </c:spPr>
          <c:marker>
            <c:symbol val="diamond"/>
            <c:size val="5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8169754719609504E-2"/>
                  <c:y val="2.7358543405298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F8-419B-A1ED-B25DDFCC34F5}"/>
                </c:ext>
              </c:extLst>
            </c:dLbl>
            <c:dLbl>
              <c:idx val="7"/>
              <c:layout>
                <c:manualLayout>
                  <c:x val="-4.8654226055722477E-2"/>
                  <c:y val="7.599595390360697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F8-419B-A1ED-B25DDFCC34F5}"/>
                </c:ext>
              </c:extLst>
            </c:dLbl>
            <c:dLbl>
              <c:idx val="12"/>
              <c:layout>
                <c:manualLayout>
                  <c:x val="-3.3937584721047263E-2"/>
                  <c:y val="2.73585434052985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F8-419B-A1ED-B25DDFCC34F5}"/>
                </c:ext>
              </c:extLst>
            </c:dLbl>
            <c:dLbl>
              <c:idx val="17"/>
              <c:layout>
                <c:manualLayout>
                  <c:x val="-3.0784018720759677E-2"/>
                  <c:y val="2.2798786171082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F8-419B-A1ED-B25DDFCC34F5}"/>
                </c:ext>
              </c:extLst>
            </c:dLbl>
            <c:dLbl>
              <c:idx val="22"/>
              <c:layout>
                <c:manualLayout>
                  <c:x val="-5.2858980722772571E-2"/>
                  <c:y val="1.2159352624577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F8-419B-A1ED-B25DDFCC34F5}"/>
                </c:ext>
              </c:extLst>
            </c:dLbl>
            <c:dLbl>
              <c:idx val="27"/>
              <c:layout>
                <c:manualLayout>
                  <c:x val="-2.2022816422480507E-3"/>
                  <c:y val="-1.51991907807215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AF8-419B-A1ED-B25DDFCC34F5}"/>
                </c:ext>
              </c:extLst>
            </c:dLbl>
            <c:dLbl>
              <c:idx val="32"/>
              <c:layout>
                <c:manualLayout>
                  <c:x val="-1.2714168309873203E-2"/>
                  <c:y val="-1.3679271702649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F8-419B-A1ED-B25DDFCC34F5}"/>
                </c:ext>
              </c:extLst>
            </c:dLbl>
            <c:dLbl>
              <c:idx val="37"/>
              <c:layout>
                <c:manualLayout>
                  <c:x val="-2.4277243644260871E-2"/>
                  <c:y val="-1.3679271702649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AF8-419B-A1ED-B25DDFCC34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'Sc RP5'!$C$28:$AN$28</c:f>
              <c:numCache>
                <c:formatCode>0.0</c:formatCode>
                <c:ptCount val="38"/>
                <c:pt idx="0" formatCode="General">
                  <c:v>556</c:v>
                </c:pt>
                <c:pt idx="1">
                  <c:v>545.42857142857144</c:v>
                </c:pt>
                <c:pt idx="2">
                  <c:v>534.85714285714289</c:v>
                </c:pt>
                <c:pt idx="3">
                  <c:v>524.28571428571433</c:v>
                </c:pt>
                <c:pt idx="4">
                  <c:v>513.71428571428578</c:v>
                </c:pt>
                <c:pt idx="5">
                  <c:v>503.14285714285722</c:v>
                </c:pt>
                <c:pt idx="6">
                  <c:v>492.57142857142867</c:v>
                </c:pt>
                <c:pt idx="7" formatCode="General">
                  <c:v>482</c:v>
                </c:pt>
                <c:pt idx="8" formatCode="0.00">
                  <c:v>473.2</c:v>
                </c:pt>
                <c:pt idx="9" formatCode="0.00">
                  <c:v>464.4</c:v>
                </c:pt>
                <c:pt idx="10" formatCode="0.00">
                  <c:v>455.59999999999997</c:v>
                </c:pt>
                <c:pt idx="11" formatCode="0.00">
                  <c:v>446.79999999999995</c:v>
                </c:pt>
                <c:pt idx="12" formatCode="General">
                  <c:v>438</c:v>
                </c:pt>
                <c:pt idx="13" formatCode="0.00">
                  <c:v>425.4</c:v>
                </c:pt>
                <c:pt idx="14" formatCode="0.00">
                  <c:v>412.79999999999995</c:v>
                </c:pt>
                <c:pt idx="15" formatCode="0.00">
                  <c:v>400.19999999999993</c:v>
                </c:pt>
                <c:pt idx="16" formatCode="0.00">
                  <c:v>387.59999999999991</c:v>
                </c:pt>
                <c:pt idx="17" formatCode="General">
                  <c:v>375</c:v>
                </c:pt>
                <c:pt idx="18" formatCode="0">
                  <c:v>336</c:v>
                </c:pt>
                <c:pt idx="19" formatCode="0">
                  <c:v>297</c:v>
                </c:pt>
                <c:pt idx="20" formatCode="0">
                  <c:v>258</c:v>
                </c:pt>
                <c:pt idx="21" formatCode="0">
                  <c:v>219</c:v>
                </c:pt>
                <c:pt idx="22" formatCode="General">
                  <c:v>180</c:v>
                </c:pt>
                <c:pt idx="23" formatCode="0">
                  <c:v>144.6</c:v>
                </c:pt>
                <c:pt idx="24" formatCode="0">
                  <c:v>109.19999999999999</c:v>
                </c:pt>
                <c:pt idx="25" formatCode="0">
                  <c:v>73.799999999999983</c:v>
                </c:pt>
                <c:pt idx="26" formatCode="0">
                  <c:v>38.399999999999984</c:v>
                </c:pt>
                <c:pt idx="27" formatCode="General">
                  <c:v>3</c:v>
                </c:pt>
                <c:pt idx="28" formatCode="0">
                  <c:v>2.4</c:v>
                </c:pt>
                <c:pt idx="29" formatCode="0">
                  <c:v>1.7999999999999998</c:v>
                </c:pt>
                <c:pt idx="30" formatCode="0">
                  <c:v>1.1999999999999997</c:v>
                </c:pt>
                <c:pt idx="31" formatCode="0">
                  <c:v>0.59999999999999976</c:v>
                </c:pt>
                <c:pt idx="32" formatCode="General">
                  <c:v>0</c:v>
                </c:pt>
                <c:pt idx="33" formatCode="0">
                  <c:v>0</c:v>
                </c:pt>
                <c:pt idx="34" formatCode="0">
                  <c:v>0</c:v>
                </c:pt>
                <c:pt idx="35" formatCode="0">
                  <c:v>0</c:v>
                </c:pt>
                <c:pt idx="36" formatCode="0">
                  <c:v>0</c:v>
                </c:pt>
                <c:pt idx="37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F8-419B-A1ED-B25DDFCC3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631696"/>
        <c:axId val="498698944"/>
      </c:lineChart>
      <c:dateAx>
        <c:axId val="97303179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200" b="1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8927888"/>
        <c:crosses val="autoZero"/>
        <c:auto val="1"/>
        <c:lblOffset val="100"/>
        <c:baseTimeUnit val="years"/>
      </c:dateAx>
      <c:valAx>
        <c:axId val="88892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Eeleectrical Energy Production TWh/yr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3031792"/>
        <c:crosses val="autoZero"/>
        <c:crossBetween val="between"/>
      </c:valAx>
      <c:valAx>
        <c:axId val="4986989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0"/>
                  <a:t>Emissions Intensity LCA gr CO2e/kWh</a:t>
                </a:r>
              </a:p>
            </c:rich>
          </c:tx>
          <c:layout>
            <c:manualLayout>
              <c:xMode val="edge"/>
              <c:yMode val="edge"/>
              <c:x val="0.96406432409403375"/>
              <c:y val="0.305460276389297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C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31696"/>
        <c:crosses val="max"/>
        <c:crossBetween val="between"/>
      </c:valAx>
      <c:catAx>
        <c:axId val="1075631696"/>
        <c:scaling>
          <c:orientation val="minMax"/>
        </c:scaling>
        <c:delete val="1"/>
        <c:axPos val="b"/>
        <c:majorTickMark val="out"/>
        <c:minorTickMark val="none"/>
        <c:tickLblPos val="nextTo"/>
        <c:crossAx val="498698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7505203004965"/>
          <c:y val="0.91243584367841413"/>
          <c:w val="0.88150322628011402"/>
          <c:h val="8.75642135890818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Sum Generation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7437301885728837E-2"/>
          <c:y val="0.10987032937525174"/>
          <c:w val="0.91094688487217468"/>
          <c:h val="0.7215631333754929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'Sc RP5'!$C$22:$AN$22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xVal>
          <c:yVal>
            <c:numRef>
              <c:f>'Sc RP5'!$C$21:$AN$21</c:f>
              <c:numCache>
                <c:formatCode>0</c:formatCode>
                <c:ptCount val="38"/>
                <c:pt idx="0">
                  <c:v>82.804000000000002</c:v>
                </c:pt>
                <c:pt idx="1">
                  <c:v>81.356714285714276</c:v>
                </c:pt>
                <c:pt idx="2">
                  <c:v>79.896428571428558</c:v>
                </c:pt>
                <c:pt idx="3">
                  <c:v>81.31614285714285</c:v>
                </c:pt>
                <c:pt idx="4">
                  <c:v>82.735857142857128</c:v>
                </c:pt>
                <c:pt idx="5">
                  <c:v>82.677571428571412</c:v>
                </c:pt>
                <c:pt idx="6">
                  <c:v>83.395285714285706</c:v>
                </c:pt>
                <c:pt idx="7">
                  <c:v>84.814999999999998</c:v>
                </c:pt>
                <c:pt idx="8">
                  <c:v>85.462000000000003</c:v>
                </c:pt>
                <c:pt idx="9">
                  <c:v>86.111000000000004</c:v>
                </c:pt>
                <c:pt idx="10">
                  <c:v>86.757999999999996</c:v>
                </c:pt>
                <c:pt idx="11">
                  <c:v>87.405000000000001</c:v>
                </c:pt>
                <c:pt idx="12">
                  <c:v>86.499999999999986</c:v>
                </c:pt>
                <c:pt idx="13">
                  <c:v>85.867599999999996</c:v>
                </c:pt>
                <c:pt idx="14">
                  <c:v>85.155199999999994</c:v>
                </c:pt>
                <c:pt idx="15">
                  <c:v>84.922799999999995</c:v>
                </c:pt>
                <c:pt idx="16">
                  <c:v>84.290399999999991</c:v>
                </c:pt>
                <c:pt idx="17">
                  <c:v>85.337999999999994</c:v>
                </c:pt>
                <c:pt idx="18">
                  <c:v>82.284999999999997</c:v>
                </c:pt>
                <c:pt idx="19">
                  <c:v>83.050999999999988</c:v>
                </c:pt>
                <c:pt idx="20">
                  <c:v>84.566999999999993</c:v>
                </c:pt>
                <c:pt idx="21">
                  <c:v>86.082999999999998</c:v>
                </c:pt>
                <c:pt idx="22">
                  <c:v>88.591999999999985</c:v>
                </c:pt>
                <c:pt idx="23">
                  <c:v>88.180999999999983</c:v>
                </c:pt>
                <c:pt idx="24">
                  <c:v>88.763000000000005</c:v>
                </c:pt>
                <c:pt idx="25">
                  <c:v>89.344999999999999</c:v>
                </c:pt>
                <c:pt idx="26">
                  <c:v>89.926999999999992</c:v>
                </c:pt>
                <c:pt idx="27">
                  <c:v>90.45</c:v>
                </c:pt>
                <c:pt idx="28">
                  <c:v>91.344199999999987</c:v>
                </c:pt>
                <c:pt idx="29">
                  <c:v>92.238399999999999</c:v>
                </c:pt>
                <c:pt idx="30">
                  <c:v>93.132599999999982</c:v>
                </c:pt>
                <c:pt idx="31">
                  <c:v>94.026799999999994</c:v>
                </c:pt>
                <c:pt idx="32">
                  <c:v>94.920999999999978</c:v>
                </c:pt>
                <c:pt idx="33">
                  <c:v>95.868399999999994</c:v>
                </c:pt>
                <c:pt idx="34">
                  <c:v>96.815799999999982</c:v>
                </c:pt>
                <c:pt idx="35">
                  <c:v>97.763199999999998</c:v>
                </c:pt>
                <c:pt idx="36">
                  <c:v>98.710599999999985</c:v>
                </c:pt>
                <c:pt idx="37">
                  <c:v>99.658000000000001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B2-42CA-B77E-1B480D8FA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966048"/>
        <c:axId val="119901760"/>
      </c:scatterChart>
      <c:valAx>
        <c:axId val="240966048"/>
        <c:scaling>
          <c:orientation val="minMax"/>
          <c:min val="44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342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01760"/>
        <c:crosses val="autoZero"/>
        <c:crossBetween val="midCat"/>
        <c:majorUnit val="730"/>
      </c:valAx>
      <c:valAx>
        <c:axId val="11990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966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Population, Demand Nuke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968233336628712E-2"/>
          <c:y val="0.10360325024020103"/>
          <c:w val="0.7991266864073624"/>
          <c:h val="0.59935737077681972"/>
        </c:manualLayout>
      </c:layout>
      <c:lineChart>
        <c:grouping val="stacked"/>
        <c:varyColors val="0"/>
        <c:ser>
          <c:idx val="0"/>
          <c:order val="0"/>
          <c:tx>
            <c:v>Demand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'Sc RP5'!$C$22:$AN$22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cat>
          <c:val>
            <c:numRef>
              <c:f>'Sc RP5'!$C$24:$AN$24</c:f>
              <c:numCache>
                <c:formatCode>0.0</c:formatCode>
                <c:ptCount val="38"/>
                <c:pt idx="0" formatCode="General">
                  <c:v>201.5728</c:v>
                </c:pt>
                <c:pt idx="1">
                  <c:v>202.45750000000001</c:v>
                </c:pt>
                <c:pt idx="2">
                  <c:v>203.44060000000002</c:v>
                </c:pt>
                <c:pt idx="3">
                  <c:v>204.52210000000002</c:v>
                </c:pt>
                <c:pt idx="4">
                  <c:v>205.702</c:v>
                </c:pt>
                <c:pt idx="5">
                  <c:v>206.9803</c:v>
                </c:pt>
                <c:pt idx="6">
                  <c:v>208.35700000000003</c:v>
                </c:pt>
                <c:pt idx="7">
                  <c:v>209.83210000000003</c:v>
                </c:pt>
                <c:pt idx="8">
                  <c:v>211.40560000000002</c:v>
                </c:pt>
                <c:pt idx="9">
                  <c:v>213.07750000000001</c:v>
                </c:pt>
                <c:pt idx="10">
                  <c:v>214.84780000000001</c:v>
                </c:pt>
                <c:pt idx="11">
                  <c:v>216.7165</c:v>
                </c:pt>
                <c:pt idx="12">
                  <c:v>218.68360000000001</c:v>
                </c:pt>
                <c:pt idx="13">
                  <c:v>220.7491</c:v>
                </c:pt>
                <c:pt idx="14">
                  <c:v>222.91300000000001</c:v>
                </c:pt>
                <c:pt idx="15">
                  <c:v>225.17530000000002</c:v>
                </c:pt>
                <c:pt idx="16">
                  <c:v>227.536</c:v>
                </c:pt>
                <c:pt idx="17">
                  <c:v>229.99510000000001</c:v>
                </c:pt>
                <c:pt idx="18">
                  <c:v>232.55260000000004</c:v>
                </c:pt>
                <c:pt idx="19">
                  <c:v>235.20850000000002</c:v>
                </c:pt>
                <c:pt idx="20">
                  <c:v>237.96280000000002</c:v>
                </c:pt>
                <c:pt idx="21">
                  <c:v>240.81550000000001</c:v>
                </c:pt>
                <c:pt idx="22">
                  <c:v>243.76660000000001</c:v>
                </c:pt>
                <c:pt idx="23">
                  <c:v>246.81610000000003</c:v>
                </c:pt>
                <c:pt idx="24">
                  <c:v>249.964</c:v>
                </c:pt>
                <c:pt idx="25">
                  <c:v>253.21030000000002</c:v>
                </c:pt>
                <c:pt idx="26">
                  <c:v>256.55500000000001</c:v>
                </c:pt>
                <c:pt idx="27" formatCode="General">
                  <c:v>259.99810000000002</c:v>
                </c:pt>
                <c:pt idx="28">
                  <c:v>263.53960000000001</c:v>
                </c:pt>
                <c:pt idx="29">
                  <c:v>267.17950000000002</c:v>
                </c:pt>
                <c:pt idx="30">
                  <c:v>270.9178</c:v>
                </c:pt>
                <c:pt idx="31">
                  <c:v>274.75450000000001</c:v>
                </c:pt>
                <c:pt idx="32">
                  <c:v>278.68960000000004</c:v>
                </c:pt>
                <c:pt idx="33">
                  <c:v>282.72310000000004</c:v>
                </c:pt>
                <c:pt idx="34">
                  <c:v>286.85500000000002</c:v>
                </c:pt>
                <c:pt idx="35">
                  <c:v>291.08530000000002</c:v>
                </c:pt>
                <c:pt idx="36">
                  <c:v>295.41399999999999</c:v>
                </c:pt>
                <c:pt idx="37">
                  <c:v>299.84109999999998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A9-41E6-A453-D6BF6A0AC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9208848"/>
        <c:axId val="1018593648"/>
      </c:lineChart>
      <c:lineChart>
        <c:grouping val="standard"/>
        <c:varyColors val="0"/>
        <c:ser>
          <c:idx val="1"/>
          <c:order val="1"/>
          <c:tx>
            <c:v>Population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'Sc RP5'!$C$22:$AN$22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cat>
          <c:val>
            <c:numRef>
              <c:f>'Sc RP5'!$C$32:$AN$32</c:f>
              <c:numCache>
                <c:formatCode>0</c:formatCode>
                <c:ptCount val="38"/>
                <c:pt idx="0">
                  <c:v>27.146999999999998</c:v>
                </c:pt>
                <c:pt idx="1">
                  <c:v>27.54457142857143</c:v>
                </c:pt>
                <c:pt idx="2">
                  <c:v>27.942142857142859</c:v>
                </c:pt>
                <c:pt idx="3">
                  <c:v>28.339714285714287</c:v>
                </c:pt>
                <c:pt idx="4">
                  <c:v>28.737285714285715</c:v>
                </c:pt>
                <c:pt idx="5">
                  <c:v>29.134857142857147</c:v>
                </c:pt>
                <c:pt idx="6">
                  <c:v>29.532428571428575</c:v>
                </c:pt>
                <c:pt idx="7">
                  <c:v>29.93</c:v>
                </c:pt>
                <c:pt idx="8">
                  <c:v>30.305399999999999</c:v>
                </c:pt>
                <c:pt idx="9">
                  <c:v>30.680800000000001</c:v>
                </c:pt>
                <c:pt idx="10">
                  <c:v>31.0562</c:v>
                </c:pt>
                <c:pt idx="11">
                  <c:v>31.4316</c:v>
                </c:pt>
                <c:pt idx="12">
                  <c:v>31.806999999999999</c:v>
                </c:pt>
                <c:pt idx="13">
                  <c:v>32.166200000000003</c:v>
                </c:pt>
                <c:pt idx="14">
                  <c:v>32.525399999999998</c:v>
                </c:pt>
                <c:pt idx="15">
                  <c:v>32.884599999999999</c:v>
                </c:pt>
                <c:pt idx="16">
                  <c:v>33.2438</c:v>
                </c:pt>
                <c:pt idx="17">
                  <c:v>33.603000000000002</c:v>
                </c:pt>
                <c:pt idx="18">
                  <c:v>33.952599999999997</c:v>
                </c:pt>
                <c:pt idx="19">
                  <c:v>34.302199999999999</c:v>
                </c:pt>
                <c:pt idx="20">
                  <c:v>34.651800000000001</c:v>
                </c:pt>
                <c:pt idx="21">
                  <c:v>35.001399999999997</c:v>
                </c:pt>
                <c:pt idx="22">
                  <c:v>35.350999999999999</c:v>
                </c:pt>
                <c:pt idx="23">
                  <c:v>35.696199999999997</c:v>
                </c:pt>
                <c:pt idx="24">
                  <c:v>36.041400000000003</c:v>
                </c:pt>
                <c:pt idx="25">
                  <c:v>36.386600000000001</c:v>
                </c:pt>
                <c:pt idx="26">
                  <c:v>36.7318</c:v>
                </c:pt>
                <c:pt idx="27">
                  <c:v>37.076999999999998</c:v>
                </c:pt>
                <c:pt idx="28">
                  <c:v>37.421799999999998</c:v>
                </c:pt>
                <c:pt idx="29">
                  <c:v>37.766599999999997</c:v>
                </c:pt>
                <c:pt idx="30">
                  <c:v>38.111400000000003</c:v>
                </c:pt>
                <c:pt idx="31">
                  <c:v>38.456200000000003</c:v>
                </c:pt>
                <c:pt idx="32">
                  <c:v>38.801000000000002</c:v>
                </c:pt>
                <c:pt idx="33">
                  <c:v>39.148000000000003</c:v>
                </c:pt>
                <c:pt idx="34">
                  <c:v>39.494999999999997</c:v>
                </c:pt>
                <c:pt idx="35">
                  <c:v>39.841999999999999</c:v>
                </c:pt>
                <c:pt idx="36">
                  <c:v>40.189</c:v>
                </c:pt>
                <c:pt idx="37">
                  <c:v>40.536000000000001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A9-41E6-A453-D6BF6A0AC762}"/>
            </c:ext>
          </c:extLst>
        </c:ser>
        <c:ser>
          <c:idx val="2"/>
          <c:order val="2"/>
          <c:tx>
            <c:v>Nuclear Capacity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'Sc RP5'!$C$9:$AN$9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">
                  <c:v>0</c:v>
                </c:pt>
                <c:pt idx="14" formatCode="0.0">
                  <c:v>0</c:v>
                </c:pt>
                <c:pt idx="15" formatCode="0.0">
                  <c:v>0.6</c:v>
                </c:pt>
                <c:pt idx="16" formatCode="0.0">
                  <c:v>0.6</c:v>
                </c:pt>
                <c:pt idx="17" formatCode="0.00">
                  <c:v>2</c:v>
                </c:pt>
                <c:pt idx="18" formatCode="0.0">
                  <c:v>3.6</c:v>
                </c:pt>
                <c:pt idx="19" formatCode="0.0">
                  <c:v>5.2</c:v>
                </c:pt>
                <c:pt idx="20" formatCode="0.0">
                  <c:v>6.8000000000000007</c:v>
                </c:pt>
                <c:pt idx="21" formatCode="0.0">
                  <c:v>8.4</c:v>
                </c:pt>
                <c:pt idx="22" formatCode="0.00">
                  <c:v>10</c:v>
                </c:pt>
                <c:pt idx="23" formatCode="0.0">
                  <c:v>11.6</c:v>
                </c:pt>
                <c:pt idx="24" formatCode="0.0">
                  <c:v>13.2</c:v>
                </c:pt>
                <c:pt idx="25" formatCode="0.0">
                  <c:v>14.799999999999999</c:v>
                </c:pt>
                <c:pt idx="26" formatCode="0.0">
                  <c:v>16.399999999999999</c:v>
                </c:pt>
                <c:pt idx="27" formatCode="0.00">
                  <c:v>18</c:v>
                </c:pt>
                <c:pt idx="28" formatCode="0.0">
                  <c:v>19.4526</c:v>
                </c:pt>
                <c:pt idx="29" formatCode="0.0">
                  <c:v>20.905200000000001</c:v>
                </c:pt>
                <c:pt idx="30" formatCode="0.0">
                  <c:v>22.357800000000001</c:v>
                </c:pt>
                <c:pt idx="31" formatCode="0.0">
                  <c:v>23.810400000000001</c:v>
                </c:pt>
                <c:pt idx="32" formatCode="0.00">
                  <c:v>25.263000000000002</c:v>
                </c:pt>
                <c:pt idx="33" formatCode="0.0">
                  <c:v>26.2104</c:v>
                </c:pt>
                <c:pt idx="34" formatCode="0.0">
                  <c:v>27.157799999999998</c:v>
                </c:pt>
                <c:pt idx="35" formatCode="0.0">
                  <c:v>28.105199999999996</c:v>
                </c:pt>
                <c:pt idx="36" formatCode="0.0">
                  <c:v>29.052599999999995</c:v>
                </c:pt>
                <c:pt idx="37" formatCode="0.0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A9-41E6-A453-D6BF6A0AC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1624880"/>
        <c:axId val="1009012096"/>
      </c:lineChart>
      <c:dateAx>
        <c:axId val="127920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593648"/>
        <c:crosses val="autoZero"/>
        <c:auto val="1"/>
        <c:lblOffset val="100"/>
        <c:baseTimeUnit val="years"/>
      </c:dateAx>
      <c:valAx>
        <c:axId val="101859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Demand TWh/yr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9208848"/>
        <c:crosses val="autoZero"/>
        <c:crossBetween val="between"/>
      </c:valAx>
      <c:valAx>
        <c:axId val="10090120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Population In Millions and Nuke Capacity in GW</a:t>
                </a:r>
              </a:p>
            </c:rich>
          </c:tx>
          <c:layout>
            <c:manualLayout>
              <c:xMode val="edge"/>
              <c:yMode val="edge"/>
              <c:x val="0.93156688519570652"/>
              <c:y val="0.368696245309682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1624880"/>
        <c:crosses val="max"/>
        <c:crossBetween val="between"/>
      </c:valAx>
      <c:dateAx>
        <c:axId val="131162488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009012096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230317909876361"/>
          <c:y val="0.83381664107808395"/>
          <c:w val="0.3338290301009233"/>
          <c:h val="9.30146967074818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Generating Capacity WRT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'Sc RP5'!$B$7</c:f>
              <c:strCache>
                <c:ptCount val="1"/>
                <c:pt idx="0">
                  <c:v>Coal Black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cat>
            <c:numRef>
              <c:f>'Sc RP5'!$C$22:$AN$22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cat>
          <c:val>
            <c:numRef>
              <c:f>'Sc RP5'!$C$7:$AN$7</c:f>
              <c:numCache>
                <c:formatCode>General</c:formatCode>
                <c:ptCount val="38"/>
                <c:pt idx="0">
                  <c:v>18.823</c:v>
                </c:pt>
                <c:pt idx="1">
                  <c:v>16.32</c:v>
                </c:pt>
                <c:pt idx="2">
                  <c:v>13.44</c:v>
                </c:pt>
                <c:pt idx="3">
                  <c:v>13.44</c:v>
                </c:pt>
                <c:pt idx="4">
                  <c:v>13.44</c:v>
                </c:pt>
                <c:pt idx="5">
                  <c:v>13.44</c:v>
                </c:pt>
                <c:pt idx="6">
                  <c:v>12.74</c:v>
                </c:pt>
                <c:pt idx="7">
                  <c:v>12.74</c:v>
                </c:pt>
                <c:pt idx="8" formatCode="0.00">
                  <c:v>12.74</c:v>
                </c:pt>
                <c:pt idx="9" formatCode="0.00">
                  <c:v>12.74</c:v>
                </c:pt>
                <c:pt idx="10" formatCode="0.00">
                  <c:v>12.74</c:v>
                </c:pt>
                <c:pt idx="11" formatCode="0.00">
                  <c:v>12.74</c:v>
                </c:pt>
                <c:pt idx="12">
                  <c:v>12.74</c:v>
                </c:pt>
                <c:pt idx="13" formatCode="0.0">
                  <c:v>11.7476</c:v>
                </c:pt>
                <c:pt idx="14" formatCode="0.0">
                  <c:v>10.7552</c:v>
                </c:pt>
                <c:pt idx="15" formatCode="0.0">
                  <c:v>9.7628000000000004</c:v>
                </c:pt>
                <c:pt idx="16" formatCode="0.0">
                  <c:v>8.7704000000000004</c:v>
                </c:pt>
                <c:pt idx="17">
                  <c:v>7.7779999999999996</c:v>
                </c:pt>
                <c:pt idx="18">
                  <c:v>3.8570000000000002</c:v>
                </c:pt>
                <c:pt idx="19">
                  <c:v>3.1070000000000002</c:v>
                </c:pt>
                <c:pt idx="20">
                  <c:v>3.1070000000000002</c:v>
                </c:pt>
                <c:pt idx="21">
                  <c:v>3.1070000000000002</c:v>
                </c:pt>
                <c:pt idx="22">
                  <c:v>4.0999999999999996</c:v>
                </c:pt>
                <c:pt idx="23">
                  <c:v>2.4973999999999998</c:v>
                </c:pt>
                <c:pt idx="24">
                  <c:v>1.8878000000000001</c:v>
                </c:pt>
                <c:pt idx="25">
                  <c:v>1.2782000000000004</c:v>
                </c:pt>
                <c:pt idx="26">
                  <c:v>0.66860000000000042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C-4D26-9CA2-1686B270D0EC}"/>
            </c:ext>
          </c:extLst>
        </c:ser>
        <c:ser>
          <c:idx val="1"/>
          <c:order val="1"/>
          <c:tx>
            <c:strRef>
              <c:f>'Sc RP5'!$B$8</c:f>
              <c:strCache>
                <c:ptCount val="1"/>
                <c:pt idx="0">
                  <c:v>Coal Brown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'Sc RP5'!$C$22:$AN$22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cat>
          <c:val>
            <c:numRef>
              <c:f>'Sc RP5'!$C$8:$AN$8</c:f>
              <c:numCache>
                <c:formatCode>General</c:formatCode>
                <c:ptCount val="38"/>
                <c:pt idx="0">
                  <c:v>5.0940000000000003</c:v>
                </c:pt>
                <c:pt idx="1">
                  <c:v>4.7300000000000004</c:v>
                </c:pt>
                <c:pt idx="2">
                  <c:v>4.7300000000000004</c:v>
                </c:pt>
                <c:pt idx="3">
                  <c:v>4.7300000000000004</c:v>
                </c:pt>
                <c:pt idx="4">
                  <c:v>4.7300000000000004</c:v>
                </c:pt>
                <c:pt idx="5">
                  <c:v>3.2519999999999998</c:v>
                </c:pt>
                <c:pt idx="6">
                  <c:v>3.25</c:v>
                </c:pt>
                <c:pt idx="7">
                  <c:v>3.25</c:v>
                </c:pt>
                <c:pt idx="8">
                  <c:v>3.25</c:v>
                </c:pt>
                <c:pt idx="9">
                  <c:v>3.2519999999999998</c:v>
                </c:pt>
                <c:pt idx="10">
                  <c:v>3.2519999999999998</c:v>
                </c:pt>
                <c:pt idx="11">
                  <c:v>3.2519999999999998</c:v>
                </c:pt>
                <c:pt idx="12">
                  <c:v>1.7</c:v>
                </c:pt>
                <c:pt idx="13" formatCode="0.0">
                  <c:v>1.7</c:v>
                </c:pt>
                <c:pt idx="14" formatCode="0.0">
                  <c:v>1.7</c:v>
                </c:pt>
                <c:pt idx="15" formatCode="0.0">
                  <c:v>1.7</c:v>
                </c:pt>
                <c:pt idx="16" formatCode="0.0">
                  <c:v>1.7</c:v>
                </c:pt>
                <c:pt idx="17">
                  <c:v>1.7</c:v>
                </c:pt>
                <c:pt idx="18">
                  <c:v>1.052</c:v>
                </c:pt>
                <c:pt idx="19">
                  <c:v>1.052</c:v>
                </c:pt>
                <c:pt idx="20">
                  <c:v>1.052</c:v>
                </c:pt>
                <c:pt idx="21">
                  <c:v>1.052</c:v>
                </c:pt>
                <c:pt idx="22">
                  <c:v>1.052</c:v>
                </c:pt>
                <c:pt idx="23" formatCode="0.000">
                  <c:v>0.84160000000000001</c:v>
                </c:pt>
                <c:pt idx="24" formatCode="0.000">
                  <c:v>0.63119999999999998</c:v>
                </c:pt>
                <c:pt idx="25" formatCode="0.000">
                  <c:v>0.42079999999999995</c:v>
                </c:pt>
                <c:pt idx="26" formatCode="0.000">
                  <c:v>0.21039999999999995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C-4D26-9CA2-1686B270D0EC}"/>
            </c:ext>
          </c:extLst>
        </c:ser>
        <c:ser>
          <c:idx val="2"/>
          <c:order val="2"/>
          <c:tx>
            <c:strRef>
              <c:f>'Sc RP5'!$B$9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FC-4D26-9CA2-1686B270D0E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FC-4D26-9CA2-1686B270D0E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FC-4D26-9CA2-1686B270D0E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FC-4D26-9CA2-1686B270D0E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FC-4D26-9CA2-1686B270D0E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FC-4D26-9CA2-1686B270D0E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FC-4D26-9CA2-1686B270D0E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FC-4D26-9CA2-1686B270D0E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FC-4D26-9CA2-1686B270D0E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FC-4D26-9CA2-1686B270D0E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FC-4D26-9CA2-1686B270D0E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FC-4D26-9CA2-1686B270D0E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FC-4D26-9CA2-1686B270D0EC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6FC-4D26-9CA2-1686B270D0E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6FC-4D26-9CA2-1686B270D0EC}"/>
                </c:ext>
              </c:extLst>
            </c:dLbl>
            <c:dLbl>
              <c:idx val="17"/>
              <c:layout>
                <c:manualLayout>
                  <c:x val="8.696238901223546E-17"/>
                  <c:y val="-4.08090299136615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6FC-4D26-9CA2-1686B270D0EC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6FC-4D26-9CA2-1686B270D0EC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6FC-4D26-9CA2-1686B270D0EC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6FC-4D26-9CA2-1686B270D0EC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6FC-4D26-9CA2-1686B270D0EC}"/>
                </c:ext>
              </c:extLst>
            </c:dLbl>
            <c:dLbl>
              <c:idx val="22"/>
              <c:layout>
                <c:manualLayout>
                  <c:x val="3.5575933749207593E-3"/>
                  <c:y val="-3.2647223930929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6FC-4D26-9CA2-1686B270D0EC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6FC-4D26-9CA2-1686B270D0EC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6FC-4D26-9CA2-1686B270D0EC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6FC-4D26-9CA2-1686B270D0EC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6FC-4D26-9CA2-1686B270D0EC}"/>
                </c:ext>
              </c:extLst>
            </c:dLbl>
            <c:dLbl>
              <c:idx val="27"/>
              <c:layout>
                <c:manualLayout>
                  <c:x val="1.1858644583069198E-3"/>
                  <c:y val="-6.2573845867614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6FC-4D26-9CA2-1686B270D0EC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6FC-4D26-9CA2-1686B270D0EC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6FC-4D26-9CA2-1686B270D0EC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6FC-4D26-9CA2-1686B270D0EC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6FC-4D26-9CA2-1686B270D0EC}"/>
                </c:ext>
              </c:extLst>
            </c:dLbl>
            <c:dLbl>
              <c:idx val="32"/>
              <c:layout>
                <c:manualLayout>
                  <c:x val="3.5575933749207593E-3"/>
                  <c:y val="-8.4338661821567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6FC-4D26-9CA2-1686B270D0EC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6FC-4D26-9CA2-1686B270D0EC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6FC-4D26-9CA2-1686B270D0EC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6FC-4D26-9CA2-1686B270D0EC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6FC-4D26-9CA2-1686B270D0EC}"/>
                </c:ext>
              </c:extLst>
            </c:dLbl>
            <c:dLbl>
              <c:idx val="37"/>
              <c:layout>
                <c:manualLayout>
                  <c:x val="-1.5416237957989957E-2"/>
                  <c:y val="-8.43386618215673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6FC-4D26-9CA2-1686B270D0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'Sc RP5'!$C$22:$AN$22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cat>
          <c:val>
            <c:numRef>
              <c:f>'Sc RP5'!$C$9:$AN$9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">
                  <c:v>0</c:v>
                </c:pt>
                <c:pt idx="14" formatCode="0.0">
                  <c:v>0</c:v>
                </c:pt>
                <c:pt idx="15" formatCode="0.0">
                  <c:v>0.6</c:v>
                </c:pt>
                <c:pt idx="16" formatCode="0.0">
                  <c:v>0.6</c:v>
                </c:pt>
                <c:pt idx="17" formatCode="0.00">
                  <c:v>2</c:v>
                </c:pt>
                <c:pt idx="18" formatCode="0.0">
                  <c:v>3.6</c:v>
                </c:pt>
                <c:pt idx="19" formatCode="0.0">
                  <c:v>5.2</c:v>
                </c:pt>
                <c:pt idx="20" formatCode="0.0">
                  <c:v>6.8000000000000007</c:v>
                </c:pt>
                <c:pt idx="21" formatCode="0.0">
                  <c:v>8.4</c:v>
                </c:pt>
                <c:pt idx="22" formatCode="0.00">
                  <c:v>10</c:v>
                </c:pt>
                <c:pt idx="23" formatCode="0.0">
                  <c:v>11.6</c:v>
                </c:pt>
                <c:pt idx="24" formatCode="0.0">
                  <c:v>13.2</c:v>
                </c:pt>
                <c:pt idx="25" formatCode="0.0">
                  <c:v>14.799999999999999</c:v>
                </c:pt>
                <c:pt idx="26" formatCode="0.0">
                  <c:v>16.399999999999999</c:v>
                </c:pt>
                <c:pt idx="27" formatCode="0.00">
                  <c:v>18</c:v>
                </c:pt>
                <c:pt idx="28" formatCode="0.0">
                  <c:v>19.4526</c:v>
                </c:pt>
                <c:pt idx="29" formatCode="0.0">
                  <c:v>20.905200000000001</c:v>
                </c:pt>
                <c:pt idx="30" formatCode="0.0">
                  <c:v>22.357800000000001</c:v>
                </c:pt>
                <c:pt idx="31" formatCode="0.0">
                  <c:v>23.810400000000001</c:v>
                </c:pt>
                <c:pt idx="32" formatCode="0.00">
                  <c:v>25.263000000000002</c:v>
                </c:pt>
                <c:pt idx="33" formatCode="0.0">
                  <c:v>26.2104</c:v>
                </c:pt>
                <c:pt idx="34" formatCode="0.0">
                  <c:v>27.157799999999998</c:v>
                </c:pt>
                <c:pt idx="35" formatCode="0.0">
                  <c:v>28.105199999999996</c:v>
                </c:pt>
                <c:pt idx="36" formatCode="0.0">
                  <c:v>29.052599999999995</c:v>
                </c:pt>
                <c:pt idx="37" formatCode="0.0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F6FC-4D26-9CA2-1686B270D0EC}"/>
            </c:ext>
          </c:extLst>
        </c:ser>
        <c:ser>
          <c:idx val="3"/>
          <c:order val="3"/>
          <c:tx>
            <c:strRef>
              <c:f>'Sc RP5'!$B$10</c:f>
              <c:strCache>
                <c:ptCount val="1"/>
                <c:pt idx="0">
                  <c:v>Peaking Gas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'Sc RP5'!$C$22:$AN$22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cat>
          <c:val>
            <c:numRef>
              <c:f>'Sc RP5'!$C$10:$AN$10</c:f>
              <c:numCache>
                <c:formatCode>0.0</c:formatCode>
                <c:ptCount val="38"/>
                <c:pt idx="0">
                  <c:v>7.577</c:v>
                </c:pt>
                <c:pt idx="1">
                  <c:v>7.5517142857142856</c:v>
                </c:pt>
                <c:pt idx="2">
                  <c:v>7.5264285714285712</c:v>
                </c:pt>
                <c:pt idx="3">
                  <c:v>7.5011428571428569</c:v>
                </c:pt>
                <c:pt idx="4">
                  <c:v>7.4758571428571425</c:v>
                </c:pt>
                <c:pt idx="5">
                  <c:v>7.4505714285714282</c:v>
                </c:pt>
                <c:pt idx="6">
                  <c:v>7.4252857142857138</c:v>
                </c:pt>
                <c:pt idx="7">
                  <c:v>7.4</c:v>
                </c:pt>
                <c:pt idx="8" formatCode="0.00">
                  <c:v>6.86</c:v>
                </c:pt>
                <c:pt idx="9" formatCode="0.00">
                  <c:v>6.32</c:v>
                </c:pt>
                <c:pt idx="10" formatCode="0.00">
                  <c:v>5.78</c:v>
                </c:pt>
                <c:pt idx="11" formatCode="0.00">
                  <c:v>5.24</c:v>
                </c:pt>
                <c:pt idx="12">
                  <c:v>4.7</c:v>
                </c:pt>
                <c:pt idx="13">
                  <c:v>4.74</c:v>
                </c:pt>
                <c:pt idx="14">
                  <c:v>4.7</c:v>
                </c:pt>
                <c:pt idx="15">
                  <c:v>4.7</c:v>
                </c:pt>
                <c:pt idx="16">
                  <c:v>4.74</c:v>
                </c:pt>
                <c:pt idx="17">
                  <c:v>4.9000000000000004</c:v>
                </c:pt>
                <c:pt idx="18">
                  <c:v>4.8080000000000007</c:v>
                </c:pt>
                <c:pt idx="19">
                  <c:v>4.7160000000000011</c:v>
                </c:pt>
                <c:pt idx="20">
                  <c:v>4.6240000000000014</c:v>
                </c:pt>
                <c:pt idx="21">
                  <c:v>4.5320000000000018</c:v>
                </c:pt>
                <c:pt idx="22" formatCode="0.00">
                  <c:v>4.4400000000000004</c:v>
                </c:pt>
                <c:pt idx="23">
                  <c:v>4.1120000000000001</c:v>
                </c:pt>
                <c:pt idx="24">
                  <c:v>3.7839999999999998</c:v>
                </c:pt>
                <c:pt idx="25">
                  <c:v>3.4559999999999995</c:v>
                </c:pt>
                <c:pt idx="26">
                  <c:v>3.1279999999999992</c:v>
                </c:pt>
                <c:pt idx="27">
                  <c:v>2.8</c:v>
                </c:pt>
                <c:pt idx="28" formatCode="General">
                  <c:v>2.2399999999999998</c:v>
                </c:pt>
                <c:pt idx="29" formatCode="General">
                  <c:v>1.6799999999999997</c:v>
                </c:pt>
                <c:pt idx="30" formatCode="General">
                  <c:v>1.1199999999999997</c:v>
                </c:pt>
                <c:pt idx="31" formatCode="General">
                  <c:v>0.55999999999999972</c:v>
                </c:pt>
                <c:pt idx="32" formatCode="General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F6FC-4D26-9CA2-1686B270D0EC}"/>
            </c:ext>
          </c:extLst>
        </c:ser>
        <c:ser>
          <c:idx val="4"/>
          <c:order val="4"/>
          <c:tx>
            <c:strRef>
              <c:f>'Sc RP5'!$B$11</c:f>
              <c:strCache>
                <c:ptCount val="1"/>
                <c:pt idx="0">
                  <c:v>CCG+CCS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'Sc RP5'!$C$22:$AN$22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cat>
          <c:val>
            <c:numRef>
              <c:f>'Sc RP5'!$C$11:$AN$11</c:f>
              <c:numCache>
                <c:formatCode>0.0</c:formatCode>
                <c:ptCount val="3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General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 formatCode="General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F6FC-4D26-9CA2-1686B270D0EC}"/>
            </c:ext>
          </c:extLst>
        </c:ser>
        <c:ser>
          <c:idx val="5"/>
          <c:order val="5"/>
          <c:tx>
            <c:strRef>
              <c:f>'Sc RP5'!$B$12</c:f>
              <c:strCache>
                <c:ptCount val="1"/>
                <c:pt idx="0">
                  <c:v>CCG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cat>
            <c:numRef>
              <c:f>'Sc RP5'!$C$22:$AN$22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cat>
          <c:val>
            <c:numRef>
              <c:f>'Sc RP5'!$C$12:$AN$12</c:f>
              <c:numCache>
                <c:formatCode>0.0</c:formatCode>
                <c:ptCount val="38"/>
                <c:pt idx="0" formatCode="General">
                  <c:v>4.3499999999999996</c:v>
                </c:pt>
                <c:pt idx="1">
                  <c:v>4.3107142857142851</c:v>
                </c:pt>
                <c:pt idx="2">
                  <c:v>4.2714285714285705</c:v>
                </c:pt>
                <c:pt idx="3">
                  <c:v>4.2321428571428559</c:v>
                </c:pt>
                <c:pt idx="4">
                  <c:v>4.1928571428571413</c:v>
                </c:pt>
                <c:pt idx="5">
                  <c:v>4.1535714285714267</c:v>
                </c:pt>
                <c:pt idx="6">
                  <c:v>4.1142857142857121</c:v>
                </c:pt>
                <c:pt idx="7">
                  <c:v>4.0750000000000002</c:v>
                </c:pt>
                <c:pt idx="8" formatCode="0.00">
                  <c:v>3.8200000000000003</c:v>
                </c:pt>
                <c:pt idx="9" formatCode="0.00">
                  <c:v>3.5650000000000004</c:v>
                </c:pt>
                <c:pt idx="10" formatCode="0.00">
                  <c:v>3.3100000000000005</c:v>
                </c:pt>
                <c:pt idx="11" formatCode="0.00">
                  <c:v>3.0550000000000006</c:v>
                </c:pt>
                <c:pt idx="12" formatCode="0.00">
                  <c:v>2.8</c:v>
                </c:pt>
                <c:pt idx="13">
                  <c:v>3.12</c:v>
                </c:pt>
                <c:pt idx="14">
                  <c:v>3.4400000000000004</c:v>
                </c:pt>
                <c:pt idx="15">
                  <c:v>3.6</c:v>
                </c:pt>
                <c:pt idx="16">
                  <c:v>3.9200000000000004</c:v>
                </c:pt>
                <c:pt idx="17">
                  <c:v>4.4000000000000004</c:v>
                </c:pt>
                <c:pt idx="18">
                  <c:v>4.4080000000000004</c:v>
                </c:pt>
                <c:pt idx="19">
                  <c:v>4.4160000000000004</c:v>
                </c:pt>
                <c:pt idx="20">
                  <c:v>4.4240000000000004</c:v>
                </c:pt>
                <c:pt idx="21">
                  <c:v>4.4320000000000004</c:v>
                </c:pt>
                <c:pt idx="22">
                  <c:v>4.4400000000000004</c:v>
                </c:pt>
                <c:pt idx="23">
                  <c:v>3.5520000000000005</c:v>
                </c:pt>
                <c:pt idx="24">
                  <c:v>2.6640000000000006</c:v>
                </c:pt>
                <c:pt idx="25">
                  <c:v>1.7760000000000005</c:v>
                </c:pt>
                <c:pt idx="26">
                  <c:v>0.88800000000000034</c:v>
                </c:pt>
                <c:pt idx="27">
                  <c:v>0</c:v>
                </c:pt>
                <c:pt idx="28" formatCode="0">
                  <c:v>0</c:v>
                </c:pt>
                <c:pt idx="29" formatCode="0">
                  <c:v>0</c:v>
                </c:pt>
                <c:pt idx="30" formatCode="0">
                  <c:v>0</c:v>
                </c:pt>
                <c:pt idx="31" formatCode="0">
                  <c:v>0</c:v>
                </c:pt>
                <c:pt idx="32" formatCode="General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F6FC-4D26-9CA2-1686B270D0EC}"/>
            </c:ext>
          </c:extLst>
        </c:ser>
        <c:ser>
          <c:idx val="6"/>
          <c:order val="6"/>
          <c:tx>
            <c:strRef>
              <c:f>'Sc RP5'!$B$13</c:f>
              <c:strCache>
                <c:ptCount val="1"/>
                <c:pt idx="0">
                  <c:v>Solar R/T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'Sc RP5'!$C$22:$AN$22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cat>
          <c:val>
            <c:numRef>
              <c:f>'Sc RP5'!$C$13:$AN$13</c:f>
              <c:numCache>
                <c:formatCode>0.0</c:formatCode>
                <c:ptCount val="38"/>
                <c:pt idx="0">
                  <c:v>19.190000000000001</c:v>
                </c:pt>
                <c:pt idx="1">
                  <c:v>20.02</c:v>
                </c:pt>
                <c:pt idx="2">
                  <c:v>20.849999999999998</c:v>
                </c:pt>
                <c:pt idx="3">
                  <c:v>21.679999999999996</c:v>
                </c:pt>
                <c:pt idx="4">
                  <c:v>22.509999999999994</c:v>
                </c:pt>
                <c:pt idx="5">
                  <c:v>23.339999999999993</c:v>
                </c:pt>
                <c:pt idx="6">
                  <c:v>24.169999999999991</c:v>
                </c:pt>
                <c:pt idx="7">
                  <c:v>25</c:v>
                </c:pt>
                <c:pt idx="8" formatCode="0.00">
                  <c:v>25</c:v>
                </c:pt>
                <c:pt idx="9" formatCode="0.00">
                  <c:v>25</c:v>
                </c:pt>
                <c:pt idx="10" formatCode="0.00">
                  <c:v>25</c:v>
                </c:pt>
                <c:pt idx="11" formatCode="0.00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25.26</c:v>
                </c:pt>
                <c:pt idx="24">
                  <c:v>25.520000000000003</c:v>
                </c:pt>
                <c:pt idx="25">
                  <c:v>25.780000000000005</c:v>
                </c:pt>
                <c:pt idx="26">
                  <c:v>26.040000000000006</c:v>
                </c:pt>
                <c:pt idx="27">
                  <c:v>26.3</c:v>
                </c:pt>
                <c:pt idx="28" formatCode="0">
                  <c:v>26.301600000000001</c:v>
                </c:pt>
                <c:pt idx="29" formatCode="0">
                  <c:v>26.3032</c:v>
                </c:pt>
                <c:pt idx="30" formatCode="0">
                  <c:v>26.3048</c:v>
                </c:pt>
                <c:pt idx="31" formatCode="0">
                  <c:v>26.3064</c:v>
                </c:pt>
                <c:pt idx="32">
                  <c:v>26.308</c:v>
                </c:pt>
                <c:pt idx="33">
                  <c:v>26.308</c:v>
                </c:pt>
                <c:pt idx="34">
                  <c:v>26.308</c:v>
                </c:pt>
                <c:pt idx="35">
                  <c:v>26.308</c:v>
                </c:pt>
                <c:pt idx="36">
                  <c:v>26.308</c:v>
                </c:pt>
                <c:pt idx="37">
                  <c:v>26.308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F6FC-4D26-9CA2-1686B270D0EC}"/>
            </c:ext>
          </c:extLst>
        </c:ser>
        <c:ser>
          <c:idx val="7"/>
          <c:order val="7"/>
          <c:tx>
            <c:strRef>
              <c:f>'Sc RP5'!$B$14</c:f>
              <c:strCache>
                <c:ptCount val="1"/>
                <c:pt idx="0">
                  <c:v>Solr UT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'Sc RP5'!$C$22:$AN$22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cat>
          <c:val>
            <c:numRef>
              <c:f>'Sc RP5'!$C$14:$AN$14</c:f>
              <c:numCache>
                <c:formatCode>0.0</c:formatCode>
                <c:ptCount val="38"/>
                <c:pt idx="0" formatCode="General">
                  <c:v>7.92</c:v>
                </c:pt>
                <c:pt idx="1">
                  <c:v>8.0457142857142863</c:v>
                </c:pt>
                <c:pt idx="2">
                  <c:v>8.1714285714285726</c:v>
                </c:pt>
                <c:pt idx="3">
                  <c:v>8.2971428571428589</c:v>
                </c:pt>
                <c:pt idx="4">
                  <c:v>8.4228571428571453</c:v>
                </c:pt>
                <c:pt idx="5">
                  <c:v>8.5485714285714316</c:v>
                </c:pt>
                <c:pt idx="6">
                  <c:v>8.6742857142857179</c:v>
                </c:pt>
                <c:pt idx="7">
                  <c:v>8.8000000000000007</c:v>
                </c:pt>
                <c:pt idx="8" formatCode="0.00">
                  <c:v>8.8000000000000007</c:v>
                </c:pt>
                <c:pt idx="9" formatCode="0.00">
                  <c:v>8.8000000000000007</c:v>
                </c:pt>
                <c:pt idx="10" formatCode="0.00">
                  <c:v>8.8000000000000007</c:v>
                </c:pt>
                <c:pt idx="11" formatCode="0.00">
                  <c:v>8.8000000000000007</c:v>
                </c:pt>
                <c:pt idx="12">
                  <c:v>8.8000000000000007</c:v>
                </c:pt>
                <c:pt idx="13">
                  <c:v>8.8000000000000007</c:v>
                </c:pt>
                <c:pt idx="14">
                  <c:v>8.8000000000000007</c:v>
                </c:pt>
                <c:pt idx="15">
                  <c:v>8.8000000000000007</c:v>
                </c:pt>
                <c:pt idx="16">
                  <c:v>8.8000000000000007</c:v>
                </c:pt>
                <c:pt idx="17">
                  <c:v>8.8000000000000007</c:v>
                </c:pt>
                <c:pt idx="18">
                  <c:v>8.8000000000000007</c:v>
                </c:pt>
                <c:pt idx="19">
                  <c:v>8.8000000000000007</c:v>
                </c:pt>
                <c:pt idx="20">
                  <c:v>8.8000000000000007</c:v>
                </c:pt>
                <c:pt idx="21">
                  <c:v>8.8000000000000007</c:v>
                </c:pt>
                <c:pt idx="22">
                  <c:v>8.8000000000000007</c:v>
                </c:pt>
                <c:pt idx="23">
                  <c:v>8.8000000000000007</c:v>
                </c:pt>
                <c:pt idx="24">
                  <c:v>8.8000000000000007</c:v>
                </c:pt>
                <c:pt idx="25">
                  <c:v>8.8000000000000007</c:v>
                </c:pt>
                <c:pt idx="26">
                  <c:v>8.8000000000000007</c:v>
                </c:pt>
                <c:pt idx="27">
                  <c:v>8.8000000000000007</c:v>
                </c:pt>
                <c:pt idx="28" formatCode="0">
                  <c:v>8.8000000000000007</c:v>
                </c:pt>
                <c:pt idx="29" formatCode="0">
                  <c:v>8.8000000000000007</c:v>
                </c:pt>
                <c:pt idx="30" formatCode="0">
                  <c:v>8.8000000000000007</c:v>
                </c:pt>
                <c:pt idx="31" formatCode="0">
                  <c:v>8.8000000000000007</c:v>
                </c:pt>
                <c:pt idx="32">
                  <c:v>8.8000000000000007</c:v>
                </c:pt>
                <c:pt idx="33">
                  <c:v>8.8000000000000007</c:v>
                </c:pt>
                <c:pt idx="34">
                  <c:v>8.8000000000000007</c:v>
                </c:pt>
                <c:pt idx="35">
                  <c:v>8.8000000000000007</c:v>
                </c:pt>
                <c:pt idx="36">
                  <c:v>8.8000000000000007</c:v>
                </c:pt>
                <c:pt idx="37" formatCode="General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F6FC-4D26-9CA2-1686B270D0EC}"/>
            </c:ext>
          </c:extLst>
        </c:ser>
        <c:ser>
          <c:idx val="8"/>
          <c:order val="8"/>
          <c:tx>
            <c:strRef>
              <c:f>'Sc RP5'!$B$15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'Sc RP5'!$C$22:$AN$22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cat>
          <c:val>
            <c:numRef>
              <c:f>'Sc RP5'!$C$15:$AN$15</c:f>
              <c:numCache>
                <c:formatCode>0.0</c:formatCode>
                <c:ptCount val="38"/>
                <c:pt idx="0" formatCode="General">
                  <c:v>10.5</c:v>
                </c:pt>
                <c:pt idx="1">
                  <c:v>10.642857142857142</c:v>
                </c:pt>
                <c:pt idx="2">
                  <c:v>10.785714285714285</c:v>
                </c:pt>
                <c:pt idx="3">
                  <c:v>10.928571428571427</c:v>
                </c:pt>
                <c:pt idx="4">
                  <c:v>11.071428571428569</c:v>
                </c:pt>
                <c:pt idx="5">
                  <c:v>11.214285714285712</c:v>
                </c:pt>
                <c:pt idx="6">
                  <c:v>11.357142857142854</c:v>
                </c:pt>
                <c:pt idx="7">
                  <c:v>11.5</c:v>
                </c:pt>
                <c:pt idx="8" formatCode="0.00">
                  <c:v>12</c:v>
                </c:pt>
                <c:pt idx="9" formatCode="0.00">
                  <c:v>12.5</c:v>
                </c:pt>
                <c:pt idx="10" formatCode="0.00">
                  <c:v>13</c:v>
                </c:pt>
                <c:pt idx="11" formatCode="0.00">
                  <c:v>13.5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14</c:v>
                </c:pt>
                <c:pt idx="23">
                  <c:v>14.879999999999999</c:v>
                </c:pt>
                <c:pt idx="24">
                  <c:v>15.759999999999998</c:v>
                </c:pt>
                <c:pt idx="25">
                  <c:v>16.639999999999997</c:v>
                </c:pt>
                <c:pt idx="26">
                  <c:v>17.519999999999996</c:v>
                </c:pt>
                <c:pt idx="27">
                  <c:v>18.399999999999999</c:v>
                </c:pt>
                <c:pt idx="28" formatCode="0">
                  <c:v>18.399999999999999</c:v>
                </c:pt>
                <c:pt idx="29" formatCode="0">
                  <c:v>18.399999999999999</c:v>
                </c:pt>
                <c:pt idx="30" formatCode="0">
                  <c:v>18.399999999999999</c:v>
                </c:pt>
                <c:pt idx="31" formatCode="0">
                  <c:v>18.399999999999999</c:v>
                </c:pt>
                <c:pt idx="32">
                  <c:v>18.399999999999999</c:v>
                </c:pt>
                <c:pt idx="33">
                  <c:v>18.399999999999999</c:v>
                </c:pt>
                <c:pt idx="34">
                  <c:v>18.399999999999999</c:v>
                </c:pt>
                <c:pt idx="35">
                  <c:v>18.399999999999999</c:v>
                </c:pt>
                <c:pt idx="36">
                  <c:v>18.399999999999999</c:v>
                </c:pt>
                <c:pt idx="37" formatCode="General">
                  <c:v>18.399999999999999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F6FC-4D26-9CA2-1686B270D0EC}"/>
            </c:ext>
          </c:extLst>
        </c:ser>
        <c:ser>
          <c:idx val="9"/>
          <c:order val="9"/>
          <c:tx>
            <c:strRef>
              <c:f>'Sc RP5'!$B$16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'Sc RP5'!$C$22:$AN$22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cat>
          <c:val>
            <c:numRef>
              <c:f>'Sc RP5'!$C$16:$AN$16</c:f>
              <c:numCache>
                <c:formatCode>0.0</c:formatCode>
                <c:ptCount val="38"/>
                <c:pt idx="0" formatCode="General">
                  <c:v>7.05</c:v>
                </c:pt>
                <c:pt idx="1">
                  <c:v>7.05</c:v>
                </c:pt>
                <c:pt idx="2">
                  <c:v>7.05</c:v>
                </c:pt>
                <c:pt idx="3">
                  <c:v>7.05</c:v>
                </c:pt>
                <c:pt idx="4">
                  <c:v>7.05</c:v>
                </c:pt>
                <c:pt idx="5">
                  <c:v>7.05</c:v>
                </c:pt>
                <c:pt idx="6">
                  <c:v>7.05</c:v>
                </c:pt>
                <c:pt idx="7" formatCode="General">
                  <c:v>7.05</c:v>
                </c:pt>
                <c:pt idx="8" formatCode="0.00">
                  <c:v>7.05</c:v>
                </c:pt>
                <c:pt idx="9" formatCode="0.00">
                  <c:v>7.05</c:v>
                </c:pt>
                <c:pt idx="10" formatCode="0.00">
                  <c:v>7.05</c:v>
                </c:pt>
                <c:pt idx="11" formatCode="0.00">
                  <c:v>7.05</c:v>
                </c:pt>
                <c:pt idx="12" formatCode="General">
                  <c:v>7.05</c:v>
                </c:pt>
                <c:pt idx="13">
                  <c:v>7.05</c:v>
                </c:pt>
                <c:pt idx="14">
                  <c:v>7.05</c:v>
                </c:pt>
                <c:pt idx="15">
                  <c:v>7.05</c:v>
                </c:pt>
                <c:pt idx="16">
                  <c:v>7.05</c:v>
                </c:pt>
                <c:pt idx="17" formatCode="General">
                  <c:v>7.05</c:v>
                </c:pt>
                <c:pt idx="18">
                  <c:v>7.05</c:v>
                </c:pt>
                <c:pt idx="19">
                  <c:v>7.05</c:v>
                </c:pt>
                <c:pt idx="20">
                  <c:v>7.05</c:v>
                </c:pt>
                <c:pt idx="21">
                  <c:v>7.05</c:v>
                </c:pt>
                <c:pt idx="22" formatCode="General">
                  <c:v>7.05</c:v>
                </c:pt>
                <c:pt idx="23">
                  <c:v>7.05</c:v>
                </c:pt>
                <c:pt idx="24">
                  <c:v>7.05</c:v>
                </c:pt>
                <c:pt idx="25">
                  <c:v>7.05</c:v>
                </c:pt>
                <c:pt idx="26">
                  <c:v>7.05</c:v>
                </c:pt>
                <c:pt idx="27" formatCode="General">
                  <c:v>7.05</c:v>
                </c:pt>
                <c:pt idx="28" formatCode="0">
                  <c:v>7.05</c:v>
                </c:pt>
                <c:pt idx="29" formatCode="0">
                  <c:v>7.05</c:v>
                </c:pt>
                <c:pt idx="30" formatCode="0">
                  <c:v>7.05</c:v>
                </c:pt>
                <c:pt idx="31" formatCode="0">
                  <c:v>7.05</c:v>
                </c:pt>
                <c:pt idx="32" formatCode="General">
                  <c:v>7.05</c:v>
                </c:pt>
                <c:pt idx="33">
                  <c:v>7.05</c:v>
                </c:pt>
                <c:pt idx="34">
                  <c:v>7.05</c:v>
                </c:pt>
                <c:pt idx="35">
                  <c:v>7.05</c:v>
                </c:pt>
                <c:pt idx="36">
                  <c:v>7.05</c:v>
                </c:pt>
                <c:pt idx="37" formatCode="General">
                  <c:v>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F6FC-4D26-9CA2-1686B270D0EC}"/>
            </c:ext>
          </c:extLst>
        </c:ser>
        <c:ser>
          <c:idx val="10"/>
          <c:order val="10"/>
          <c:tx>
            <c:strRef>
              <c:f>'Sc RP5'!$B$17</c:f>
              <c:strCache>
                <c:ptCount val="1"/>
                <c:pt idx="0">
                  <c:v>Batteries LV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'Sc RP5'!$C$22:$AN$22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cat>
          <c:val>
            <c:numRef>
              <c:f>'Sc RP5'!$C$17:$AN$17</c:f>
              <c:numCache>
                <c:formatCode>0.0</c:formatCode>
                <c:ptCount val="38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General">
                  <c:v>0</c:v>
                </c:pt>
                <c:pt idx="8" formatCode="0.00">
                  <c:v>0.74199999999999999</c:v>
                </c:pt>
                <c:pt idx="9" formatCode="0.00">
                  <c:v>1.484</c:v>
                </c:pt>
                <c:pt idx="10" formatCode="0.00">
                  <c:v>2.226</c:v>
                </c:pt>
                <c:pt idx="11" formatCode="0.00">
                  <c:v>2.968</c:v>
                </c:pt>
                <c:pt idx="12" formatCode="General">
                  <c:v>3.71</c:v>
                </c:pt>
                <c:pt idx="13">
                  <c:v>3.71</c:v>
                </c:pt>
                <c:pt idx="14">
                  <c:v>3.71</c:v>
                </c:pt>
                <c:pt idx="15">
                  <c:v>3.71</c:v>
                </c:pt>
                <c:pt idx="16">
                  <c:v>3.71</c:v>
                </c:pt>
                <c:pt idx="17" formatCode="General">
                  <c:v>3.71</c:v>
                </c:pt>
                <c:pt idx="18">
                  <c:v>3.71</c:v>
                </c:pt>
                <c:pt idx="19">
                  <c:v>3.71</c:v>
                </c:pt>
                <c:pt idx="20">
                  <c:v>3.71</c:v>
                </c:pt>
                <c:pt idx="21">
                  <c:v>3.71</c:v>
                </c:pt>
                <c:pt idx="22" formatCode="General">
                  <c:v>3.71</c:v>
                </c:pt>
                <c:pt idx="23">
                  <c:v>3.5880000000000001</c:v>
                </c:pt>
                <c:pt idx="24">
                  <c:v>3.4660000000000002</c:v>
                </c:pt>
                <c:pt idx="25">
                  <c:v>3.3440000000000003</c:v>
                </c:pt>
                <c:pt idx="26">
                  <c:v>3.2220000000000004</c:v>
                </c:pt>
                <c:pt idx="27" formatCode="General">
                  <c:v>3.1</c:v>
                </c:pt>
                <c:pt idx="28" formatCode="0">
                  <c:v>3.1</c:v>
                </c:pt>
                <c:pt idx="29" formatCode="0">
                  <c:v>3.1</c:v>
                </c:pt>
                <c:pt idx="30" formatCode="0">
                  <c:v>3.1</c:v>
                </c:pt>
                <c:pt idx="31" formatCode="0">
                  <c:v>3.1</c:v>
                </c:pt>
                <c:pt idx="32" formatCode="General">
                  <c:v>3.1</c:v>
                </c:pt>
                <c:pt idx="33">
                  <c:v>3.1</c:v>
                </c:pt>
                <c:pt idx="34">
                  <c:v>3.1</c:v>
                </c:pt>
                <c:pt idx="35">
                  <c:v>3.1</c:v>
                </c:pt>
                <c:pt idx="36">
                  <c:v>3.1</c:v>
                </c:pt>
                <c:pt idx="37" formatCode="General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F6FC-4D26-9CA2-1686B270D0EC}"/>
            </c:ext>
          </c:extLst>
        </c:ser>
        <c:ser>
          <c:idx val="11"/>
          <c:order val="11"/>
          <c:tx>
            <c:strRef>
              <c:f>'Sc RP5'!$B$18</c:f>
              <c:strCache>
                <c:ptCount val="1"/>
                <c:pt idx="0">
                  <c:v>P/Store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'Sc RP5'!$C$22:$AN$22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cat>
          <c:val>
            <c:numRef>
              <c:f>'Sc RP5'!$C$18:$AN$18</c:f>
              <c:numCache>
                <c:formatCode>0.0</c:formatCode>
                <c:ptCount val="38"/>
                <c:pt idx="0" formatCode="General">
                  <c:v>2.1</c:v>
                </c:pt>
                <c:pt idx="1">
                  <c:v>2.2285714285714286</c:v>
                </c:pt>
                <c:pt idx="2">
                  <c:v>2.3571428571428572</c:v>
                </c:pt>
                <c:pt idx="3">
                  <c:v>2.4857142857142858</c:v>
                </c:pt>
                <c:pt idx="4">
                  <c:v>2.6142857142857143</c:v>
                </c:pt>
                <c:pt idx="5">
                  <c:v>2.7428571428571429</c:v>
                </c:pt>
                <c:pt idx="6">
                  <c:v>2.8714285714285714</c:v>
                </c:pt>
                <c:pt idx="7">
                  <c:v>3</c:v>
                </c:pt>
                <c:pt idx="8" formatCode="0.00">
                  <c:v>3</c:v>
                </c:pt>
                <c:pt idx="9" formatCode="0.00">
                  <c:v>3</c:v>
                </c:pt>
                <c:pt idx="10" formatCode="0.00">
                  <c:v>3</c:v>
                </c:pt>
                <c:pt idx="11" formatCode="0.00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3.2</c:v>
                </c:pt>
                <c:pt idx="24">
                  <c:v>3.4000000000000004</c:v>
                </c:pt>
                <c:pt idx="25">
                  <c:v>3.6000000000000005</c:v>
                </c:pt>
                <c:pt idx="26">
                  <c:v>3.8000000000000007</c:v>
                </c:pt>
                <c:pt idx="27" formatCode="General">
                  <c:v>4</c:v>
                </c:pt>
                <c:pt idx="28" formatCode="0">
                  <c:v>4</c:v>
                </c:pt>
                <c:pt idx="29" formatCode="0">
                  <c:v>4</c:v>
                </c:pt>
                <c:pt idx="30" formatCode="0">
                  <c:v>4</c:v>
                </c:pt>
                <c:pt idx="31" formatCode="0">
                  <c:v>4</c:v>
                </c:pt>
                <c:pt idx="32" formatCode="General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 formatCode="General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F6FC-4D26-9CA2-1686B270D0EC}"/>
            </c:ext>
          </c:extLst>
        </c:ser>
        <c:ser>
          <c:idx val="12"/>
          <c:order val="12"/>
          <c:tx>
            <c:strRef>
              <c:f>'Sc RP5'!$B$19</c:f>
              <c:strCache>
                <c:ptCount val="1"/>
                <c:pt idx="0">
                  <c:v>Batteries HV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'Sc RP5'!$C$22:$AN$22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cat>
          <c:val>
            <c:numRef>
              <c:f>'Sc RP5'!$C$19:$AN$19</c:f>
              <c:numCache>
                <c:formatCode>0.0</c:formatCode>
                <c:ptCount val="38"/>
                <c:pt idx="0" formatCode="General">
                  <c:v>0.2</c:v>
                </c:pt>
                <c:pt idx="1">
                  <c:v>0.45714285714285718</c:v>
                </c:pt>
                <c:pt idx="2">
                  <c:v>0.71428571428571441</c:v>
                </c:pt>
                <c:pt idx="3">
                  <c:v>0.97142857142857153</c:v>
                </c:pt>
                <c:pt idx="4">
                  <c:v>1.2285714285714286</c:v>
                </c:pt>
                <c:pt idx="5">
                  <c:v>1.4857142857142858</c:v>
                </c:pt>
                <c:pt idx="6">
                  <c:v>1.7428571428571429</c:v>
                </c:pt>
                <c:pt idx="7">
                  <c:v>2</c:v>
                </c:pt>
                <c:pt idx="8" formatCode="0.00">
                  <c:v>2.2000000000000002</c:v>
                </c:pt>
                <c:pt idx="9" formatCode="0.00">
                  <c:v>2.4000000000000004</c:v>
                </c:pt>
                <c:pt idx="10" formatCode="0.00">
                  <c:v>2.6000000000000005</c:v>
                </c:pt>
                <c:pt idx="11" formatCode="0.00">
                  <c:v>2.8000000000000007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2.8</c:v>
                </c:pt>
                <c:pt idx="24">
                  <c:v>2.5999999999999996</c:v>
                </c:pt>
                <c:pt idx="25">
                  <c:v>2.3999999999999995</c:v>
                </c:pt>
                <c:pt idx="26">
                  <c:v>2.1999999999999993</c:v>
                </c:pt>
                <c:pt idx="27" formatCode="General">
                  <c:v>2</c:v>
                </c:pt>
                <c:pt idx="28" formatCode="0">
                  <c:v>2</c:v>
                </c:pt>
                <c:pt idx="29" formatCode="0">
                  <c:v>2</c:v>
                </c:pt>
                <c:pt idx="30" formatCode="0">
                  <c:v>2</c:v>
                </c:pt>
                <c:pt idx="31" formatCode="0">
                  <c:v>2</c:v>
                </c:pt>
                <c:pt idx="32" formatCode="General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 formatCode="General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F6FC-4D26-9CA2-1686B270D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3031792"/>
        <c:axId val="888927888"/>
      </c:areaChart>
      <c:catAx>
        <c:axId val="973031792"/>
        <c:scaling>
          <c:orientation val="minMax"/>
          <c:max val="38"/>
        </c:scaling>
        <c:delete val="0"/>
        <c:axPos val="b"/>
        <c:numFmt formatCode="mmm\-yy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8927888"/>
        <c:crosses val="autoZero"/>
        <c:auto val="0"/>
        <c:lblAlgn val="ctr"/>
        <c:lblOffset val="100"/>
        <c:noMultiLvlLbl val="1"/>
      </c:catAx>
      <c:valAx>
        <c:axId val="88892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303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416690316263158"/>
          <c:y val="8.0508625773544798E-2"/>
          <c:w val="0.72025040765450377"/>
          <c:h val="3.0985981465109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'Sc RP5'!$B$9</c:f>
              <c:strCache>
                <c:ptCount val="1"/>
                <c:pt idx="0">
                  <c:v>Nuclear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'Sc RP5'!$C$22:$AN$22</c:f>
              <c:numCache>
                <c:formatCode>mmm\-yy</c:formatCode>
                <c:ptCount val="38"/>
                <c:pt idx="0">
                  <c:v>45108</c:v>
                </c:pt>
                <c:pt idx="1">
                  <c:v>45474</c:v>
                </c:pt>
                <c:pt idx="2">
                  <c:v>45839</c:v>
                </c:pt>
                <c:pt idx="3">
                  <c:v>46204</c:v>
                </c:pt>
                <c:pt idx="4">
                  <c:v>46569</c:v>
                </c:pt>
                <c:pt idx="5">
                  <c:v>46935</c:v>
                </c:pt>
                <c:pt idx="6">
                  <c:v>47300</c:v>
                </c:pt>
                <c:pt idx="7">
                  <c:v>47665</c:v>
                </c:pt>
                <c:pt idx="8">
                  <c:v>48030</c:v>
                </c:pt>
                <c:pt idx="9">
                  <c:v>48396</c:v>
                </c:pt>
                <c:pt idx="10">
                  <c:v>48761</c:v>
                </c:pt>
                <c:pt idx="11">
                  <c:v>49126</c:v>
                </c:pt>
                <c:pt idx="12">
                  <c:v>49491</c:v>
                </c:pt>
                <c:pt idx="13">
                  <c:v>49857</c:v>
                </c:pt>
                <c:pt idx="14">
                  <c:v>50222</c:v>
                </c:pt>
                <c:pt idx="15">
                  <c:v>50587</c:v>
                </c:pt>
                <c:pt idx="16">
                  <c:v>50952</c:v>
                </c:pt>
                <c:pt idx="17">
                  <c:v>51318</c:v>
                </c:pt>
                <c:pt idx="18">
                  <c:v>51683</c:v>
                </c:pt>
                <c:pt idx="19">
                  <c:v>52048</c:v>
                </c:pt>
                <c:pt idx="20">
                  <c:v>52413</c:v>
                </c:pt>
                <c:pt idx="21">
                  <c:v>52779</c:v>
                </c:pt>
                <c:pt idx="22">
                  <c:v>53144</c:v>
                </c:pt>
                <c:pt idx="23">
                  <c:v>53509</c:v>
                </c:pt>
                <c:pt idx="24">
                  <c:v>53874</c:v>
                </c:pt>
                <c:pt idx="25">
                  <c:v>54240</c:v>
                </c:pt>
                <c:pt idx="26">
                  <c:v>54605</c:v>
                </c:pt>
                <c:pt idx="27">
                  <c:v>54970</c:v>
                </c:pt>
                <c:pt idx="28">
                  <c:v>55335</c:v>
                </c:pt>
                <c:pt idx="29">
                  <c:v>55701</c:v>
                </c:pt>
                <c:pt idx="30">
                  <c:v>56066</c:v>
                </c:pt>
                <c:pt idx="31">
                  <c:v>56431</c:v>
                </c:pt>
                <c:pt idx="32">
                  <c:v>56796</c:v>
                </c:pt>
                <c:pt idx="33">
                  <c:v>57162</c:v>
                </c:pt>
                <c:pt idx="34">
                  <c:v>57527</c:v>
                </c:pt>
                <c:pt idx="35">
                  <c:v>57892</c:v>
                </c:pt>
                <c:pt idx="36">
                  <c:v>58257</c:v>
                </c:pt>
                <c:pt idx="37">
                  <c:v>58623</c:v>
                </c:pt>
              </c:numCache>
            </c:numRef>
          </c:cat>
          <c:val>
            <c:numRef>
              <c:f>'Sc RP5'!$C$9:$AN$9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">
                  <c:v>0</c:v>
                </c:pt>
                <c:pt idx="14" formatCode="0.0">
                  <c:v>0</c:v>
                </c:pt>
                <c:pt idx="15" formatCode="0.0">
                  <c:v>0.6</c:v>
                </c:pt>
                <c:pt idx="16" formatCode="0.0">
                  <c:v>0.6</c:v>
                </c:pt>
                <c:pt idx="17" formatCode="0.00">
                  <c:v>2</c:v>
                </c:pt>
                <c:pt idx="18" formatCode="0.0">
                  <c:v>3.6</c:v>
                </c:pt>
                <c:pt idx="19" formatCode="0.0">
                  <c:v>5.2</c:v>
                </c:pt>
                <c:pt idx="20" formatCode="0.0">
                  <c:v>6.8000000000000007</c:v>
                </c:pt>
                <c:pt idx="21" formatCode="0.0">
                  <c:v>8.4</c:v>
                </c:pt>
                <c:pt idx="22" formatCode="0.00">
                  <c:v>10</c:v>
                </c:pt>
                <c:pt idx="23" formatCode="0.0">
                  <c:v>11.6</c:v>
                </c:pt>
                <c:pt idx="24" formatCode="0.0">
                  <c:v>13.2</c:v>
                </c:pt>
                <c:pt idx="25" formatCode="0.0">
                  <c:v>14.799999999999999</c:v>
                </c:pt>
                <c:pt idx="26" formatCode="0.0">
                  <c:v>16.399999999999999</c:v>
                </c:pt>
                <c:pt idx="27" formatCode="0.00">
                  <c:v>18</c:v>
                </c:pt>
                <c:pt idx="28" formatCode="0.0">
                  <c:v>19.4526</c:v>
                </c:pt>
                <c:pt idx="29" formatCode="0.0">
                  <c:v>20.905200000000001</c:v>
                </c:pt>
                <c:pt idx="30" formatCode="0.0">
                  <c:v>22.357800000000001</c:v>
                </c:pt>
                <c:pt idx="31" formatCode="0.0">
                  <c:v>23.810400000000001</c:v>
                </c:pt>
                <c:pt idx="32" formatCode="0.00">
                  <c:v>25.263000000000002</c:v>
                </c:pt>
                <c:pt idx="33" formatCode="0.0">
                  <c:v>26.2104</c:v>
                </c:pt>
                <c:pt idx="34" formatCode="0.0">
                  <c:v>27.157799999999998</c:v>
                </c:pt>
                <c:pt idx="35" formatCode="0.0">
                  <c:v>28.105199999999996</c:v>
                </c:pt>
                <c:pt idx="36" formatCode="0.0">
                  <c:v>29.052599999999995</c:v>
                </c:pt>
                <c:pt idx="37" formatCode="0.0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BE-4FBF-8B53-8CC265E47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4705056"/>
        <c:axId val="654707456"/>
      </c:lineChart>
      <c:dateAx>
        <c:axId val="6547050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707456"/>
        <c:crosses val="autoZero"/>
        <c:auto val="1"/>
        <c:lblOffset val="100"/>
        <c:baseTimeUnit val="years"/>
      </c:dateAx>
      <c:valAx>
        <c:axId val="65470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70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117934</xdr:colOff>
      <xdr:row>43</xdr:row>
      <xdr:rowOff>28599</xdr:rowOff>
    </xdr:from>
    <xdr:to>
      <xdr:col>19</xdr:col>
      <xdr:colOff>840289</xdr:colOff>
      <xdr:row>89</xdr:row>
      <xdr:rowOff>96888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DA5F702-0218-455D-BFEE-E84F592B03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0.70933</cdr:x>
      <cdr:y>0.53098</cdr:y>
    </cdr:from>
    <cdr:to>
      <cdr:x>0.75402</cdr:x>
      <cdr:y>0.56139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80F3C4C-8D2D-2548-0579-44EA2205D22F}"/>
            </a:ext>
          </a:extLst>
        </cdr:cNvPr>
        <cdr:cNvSpPr txBox="1"/>
      </cdr:nvSpPr>
      <cdr:spPr>
        <a:xfrm xmlns:a="http://schemas.openxmlformats.org/drawingml/2006/main">
          <a:off x="8687635" y="4587863"/>
          <a:ext cx="547414" cy="2627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  <cdr:relSizeAnchor xmlns:cdr="http://schemas.openxmlformats.org/drawingml/2006/chartDrawing">
    <cdr:from>
      <cdr:x>0.70451</cdr:x>
      <cdr:y>0.53474</cdr:y>
    </cdr:from>
    <cdr:to>
      <cdr:x>0.73076</cdr:x>
      <cdr:y>0.57782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47D0ED34-4454-F957-31CF-66E370997834}"/>
            </a:ext>
          </a:extLst>
        </cdr:cNvPr>
        <cdr:cNvSpPr txBox="1"/>
      </cdr:nvSpPr>
      <cdr:spPr>
        <a:xfrm xmlns:a="http://schemas.openxmlformats.org/drawingml/2006/main">
          <a:off x="8227523" y="4566536"/>
          <a:ext cx="306551" cy="3678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  <cdr:relSizeAnchor xmlns:cdr="http://schemas.openxmlformats.org/drawingml/2006/chartDrawing">
    <cdr:from>
      <cdr:x>0.69101</cdr:x>
      <cdr:y>0.48859</cdr:y>
    </cdr:from>
    <cdr:to>
      <cdr:x>0.76076</cdr:x>
      <cdr:y>0.52449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934AB083-606F-F2F8-62E8-3E57E1654B77}"/>
            </a:ext>
          </a:extLst>
        </cdr:cNvPr>
        <cdr:cNvSpPr txBox="1"/>
      </cdr:nvSpPr>
      <cdr:spPr>
        <a:xfrm xmlns:a="http://schemas.openxmlformats.org/drawingml/2006/main">
          <a:off x="8069867" y="4172397"/>
          <a:ext cx="814551" cy="3065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AU" sz="1200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0.77797</cdr:x>
      <cdr:y>0.442</cdr:y>
    </cdr:from>
    <cdr:to>
      <cdr:x>0.83422</cdr:x>
      <cdr:y>0.47175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91B59861-6E42-C025-4EEE-F18198EA968E}"/>
            </a:ext>
          </a:extLst>
        </cdr:cNvPr>
        <cdr:cNvSpPr txBox="1"/>
      </cdr:nvSpPr>
      <cdr:spPr>
        <a:xfrm xmlns:a="http://schemas.openxmlformats.org/drawingml/2006/main">
          <a:off x="10879700" y="3758096"/>
          <a:ext cx="786639" cy="252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100" b="1"/>
            <a:t>25GW</a:t>
          </a:r>
        </a:p>
      </cdr:txBody>
    </cdr:sp>
  </cdr:relSizeAnchor>
  <cdr:relSizeAnchor xmlns:cdr="http://schemas.openxmlformats.org/drawingml/2006/chartDrawing">
    <cdr:from>
      <cdr:x>0.85975</cdr:x>
      <cdr:y>0.35936</cdr:y>
    </cdr:from>
    <cdr:to>
      <cdr:x>0.9823</cdr:x>
      <cdr:y>0.46643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DB584689-D70C-9B61-D26D-3055C0A621BA}"/>
            </a:ext>
          </a:extLst>
        </cdr:cNvPr>
        <cdr:cNvSpPr txBox="1"/>
      </cdr:nvSpPr>
      <cdr:spPr>
        <a:xfrm xmlns:a="http://schemas.openxmlformats.org/drawingml/2006/main">
          <a:off x="10040557" y="3068812"/>
          <a:ext cx="1431159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  <cdr:relSizeAnchor xmlns:cdr="http://schemas.openxmlformats.org/drawingml/2006/chartDrawing">
    <cdr:from>
      <cdr:x>0.871</cdr:x>
      <cdr:y>0.33474</cdr:y>
    </cdr:from>
    <cdr:to>
      <cdr:x>0.92875</cdr:x>
      <cdr:y>0.36654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B61FFCD3-3B16-7286-7E95-6B7E9FDC6252}"/>
            </a:ext>
          </a:extLst>
        </cdr:cNvPr>
        <cdr:cNvSpPr txBox="1"/>
      </cdr:nvSpPr>
      <cdr:spPr>
        <a:xfrm xmlns:a="http://schemas.openxmlformats.org/drawingml/2006/main">
          <a:off x="10171936" y="2858604"/>
          <a:ext cx="674414" cy="271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AU" sz="1100" b="1"/>
        </a:p>
      </cdr:txBody>
    </cdr:sp>
  </cdr:relSizeAnchor>
  <cdr:relSizeAnchor xmlns:cdr="http://schemas.openxmlformats.org/drawingml/2006/chartDrawing">
    <cdr:from>
      <cdr:x>0.57851</cdr:x>
      <cdr:y>0.53782</cdr:y>
    </cdr:from>
    <cdr:to>
      <cdr:x>0.63731</cdr:x>
      <cdr:y>0.56756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9227FD8F-C470-6A7A-8EEE-C205BB67FFA9}"/>
            </a:ext>
          </a:extLst>
        </cdr:cNvPr>
        <cdr:cNvSpPr txBox="1"/>
      </cdr:nvSpPr>
      <cdr:spPr>
        <a:xfrm xmlns:a="http://schemas.openxmlformats.org/drawingml/2006/main">
          <a:off x="6756074" y="4592812"/>
          <a:ext cx="686676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AU" sz="1100" b="1"/>
        </a:p>
      </cdr:txBody>
    </cdr:sp>
  </cdr:relSizeAnchor>
  <cdr:relSizeAnchor xmlns:cdr="http://schemas.openxmlformats.org/drawingml/2006/chartDrawing">
    <cdr:from>
      <cdr:x>0.46226</cdr:x>
      <cdr:y>0.61064</cdr:y>
    </cdr:from>
    <cdr:to>
      <cdr:x>0.51326</cdr:x>
      <cdr:y>0.63731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87BE03CE-9C1F-687C-C01E-BF6294AA6473}"/>
            </a:ext>
          </a:extLst>
        </cdr:cNvPr>
        <cdr:cNvSpPr txBox="1"/>
      </cdr:nvSpPr>
      <cdr:spPr>
        <a:xfrm xmlns:a="http://schemas.openxmlformats.org/drawingml/2006/main">
          <a:off x="5398488" y="5214674"/>
          <a:ext cx="595586" cy="227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AU" sz="1100" b="1"/>
        </a:p>
      </cdr:txBody>
    </cdr:sp>
  </cdr:relSizeAnchor>
  <cdr:relSizeAnchor xmlns:cdr="http://schemas.openxmlformats.org/drawingml/2006/chartDrawing">
    <cdr:from>
      <cdr:x>0.56018</cdr:x>
      <cdr:y>0.57746</cdr:y>
    </cdr:from>
    <cdr:to>
      <cdr:x>0.61118</cdr:x>
      <cdr:y>0.60208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2EEEB427-EB36-7E68-F4C1-A78DA46585AD}"/>
            </a:ext>
          </a:extLst>
        </cdr:cNvPr>
        <cdr:cNvSpPr txBox="1"/>
      </cdr:nvSpPr>
      <cdr:spPr>
        <a:xfrm xmlns:a="http://schemas.openxmlformats.org/drawingml/2006/main">
          <a:off x="7619176" y="5028429"/>
          <a:ext cx="693662" cy="2143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100" b="1"/>
            <a:t>10GW</a:t>
          </a:r>
        </a:p>
      </cdr:txBody>
    </cdr:sp>
  </cdr:relSizeAnchor>
  <cdr:relSizeAnchor xmlns:cdr="http://schemas.openxmlformats.org/drawingml/2006/chartDrawing">
    <cdr:from>
      <cdr:x>0.71728</cdr:x>
      <cdr:y>0.53164</cdr:y>
    </cdr:from>
    <cdr:to>
      <cdr:x>0.89952</cdr:x>
      <cdr:y>0.57266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id="{384076FF-C933-35FF-1F19-C7D1E612560D}"/>
            </a:ext>
          </a:extLst>
        </cdr:cNvPr>
        <cdr:cNvSpPr txBox="1"/>
      </cdr:nvSpPr>
      <cdr:spPr>
        <a:xfrm xmlns:a="http://schemas.openxmlformats.org/drawingml/2006/main">
          <a:off x="9755915" y="4629472"/>
          <a:ext cx="2478688" cy="3571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400" b="1"/>
            <a:t>Values signify Nuclear capacity</a:t>
          </a:r>
        </a:p>
      </cdr:txBody>
    </cdr:sp>
  </cdr:relSizeAnchor>
  <cdr:relSizeAnchor xmlns:cdr="http://schemas.openxmlformats.org/drawingml/2006/chartDrawing">
    <cdr:from>
      <cdr:x>0.39264</cdr:x>
      <cdr:y>0.61561</cdr:y>
    </cdr:from>
    <cdr:to>
      <cdr:x>0.44712</cdr:x>
      <cdr:y>0.64894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id="{1EF0DDC2-E8D2-2084-7E53-B86B14457F9D}"/>
            </a:ext>
          </a:extLst>
        </cdr:cNvPr>
        <cdr:cNvSpPr txBox="1"/>
      </cdr:nvSpPr>
      <cdr:spPr>
        <a:xfrm xmlns:a="http://schemas.openxmlformats.org/drawingml/2006/main">
          <a:off x="5340353" y="5360642"/>
          <a:ext cx="740995" cy="2902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1100" b="1">
              <a:solidFill>
                <a:sysClr val="windowText" lastClr="000000"/>
              </a:solidFill>
            </a:rPr>
            <a:t>0.6GW</a:t>
          </a:r>
        </a:p>
      </cdr:txBody>
    </cdr:sp>
  </cdr:relSizeAnchor>
  <cdr:relSizeAnchor xmlns:cdr="http://schemas.openxmlformats.org/drawingml/2006/chartDrawing">
    <cdr:from>
      <cdr:x>0.47641</cdr:x>
      <cdr:y>0.61031</cdr:y>
    </cdr:from>
    <cdr:to>
      <cdr:x>0.52637</cdr:x>
      <cdr:y>0.64011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id="{FEFE2185-CE31-70CE-A6A3-07A0642D7155}"/>
            </a:ext>
          </a:extLst>
        </cdr:cNvPr>
        <cdr:cNvSpPr txBox="1"/>
      </cdr:nvSpPr>
      <cdr:spPr>
        <a:xfrm xmlns:a="http://schemas.openxmlformats.org/drawingml/2006/main">
          <a:off x="6479816" y="5314499"/>
          <a:ext cx="679517" cy="2594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1100" b="1">
              <a:solidFill>
                <a:sysClr val="windowText" lastClr="000000"/>
              </a:solidFill>
            </a:rPr>
            <a:t>2GW</a:t>
          </a:r>
        </a:p>
      </cdr:txBody>
    </cdr:sp>
  </cdr:relSizeAnchor>
  <cdr:relSizeAnchor xmlns:cdr="http://schemas.openxmlformats.org/drawingml/2006/chartDrawing">
    <cdr:from>
      <cdr:x>0.68199</cdr:x>
      <cdr:y>0.48603</cdr:y>
    </cdr:from>
    <cdr:to>
      <cdr:x>0.73106</cdr:x>
      <cdr:y>0.51456</cdr:y>
    </cdr:to>
    <cdr:sp macro="" textlink="">
      <cdr:nvSpPr>
        <cdr:cNvPr id="15" name="TextBox 14">
          <a:extLst xmlns:a="http://schemas.openxmlformats.org/drawingml/2006/main">
            <a:ext uri="{FF2B5EF4-FFF2-40B4-BE49-F238E27FC236}">
              <a16:creationId xmlns:a16="http://schemas.microsoft.com/office/drawing/2014/main" id="{FC946C74-2C9D-B743-2F91-C795E0A750DE}"/>
            </a:ext>
          </a:extLst>
        </cdr:cNvPr>
        <cdr:cNvSpPr txBox="1"/>
      </cdr:nvSpPr>
      <cdr:spPr>
        <a:xfrm xmlns:a="http://schemas.openxmlformats.org/drawingml/2006/main">
          <a:off x="9275938" y="4232251"/>
          <a:ext cx="667412" cy="2484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1100" b="1">
              <a:solidFill>
                <a:sysClr val="windowText" lastClr="000000"/>
              </a:solidFill>
            </a:rPr>
            <a:t>18GW</a:t>
          </a:r>
        </a:p>
      </cdr:txBody>
    </cdr:sp>
  </cdr:relSizeAnchor>
  <cdr:relSizeAnchor xmlns:cdr="http://schemas.openxmlformats.org/drawingml/2006/chartDrawing">
    <cdr:from>
      <cdr:x>0.81383</cdr:x>
      <cdr:y>0.43454</cdr:y>
    </cdr:from>
    <cdr:to>
      <cdr:x>0.88768</cdr:x>
      <cdr:y>0.54044</cdr:y>
    </cdr:to>
    <cdr:sp macro="" textlink="">
      <cdr:nvSpPr>
        <cdr:cNvPr id="16" name="TextBox 15">
          <a:extLst xmlns:a="http://schemas.openxmlformats.org/drawingml/2006/main">
            <a:ext uri="{FF2B5EF4-FFF2-40B4-BE49-F238E27FC236}">
              <a16:creationId xmlns:a16="http://schemas.microsoft.com/office/drawing/2014/main" id="{1A8D7AE5-0179-3A2F-DF10-8FACC85313D2}"/>
            </a:ext>
          </a:extLst>
        </cdr:cNvPr>
        <cdr:cNvSpPr txBox="1"/>
      </cdr:nvSpPr>
      <cdr:spPr>
        <a:xfrm xmlns:a="http://schemas.openxmlformats.org/drawingml/2006/main">
          <a:off x="10077100" y="375184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  <cdr:relSizeAnchor xmlns:cdr="http://schemas.openxmlformats.org/drawingml/2006/chartDrawing">
    <cdr:from>
      <cdr:x>0.87259</cdr:x>
      <cdr:y>0.40766</cdr:y>
    </cdr:from>
    <cdr:to>
      <cdr:x>0.9221</cdr:x>
      <cdr:y>0.45648</cdr:y>
    </cdr:to>
    <cdr:sp macro="" textlink="">
      <cdr:nvSpPr>
        <cdr:cNvPr id="17" name="TextBox 16">
          <a:extLst xmlns:a="http://schemas.openxmlformats.org/drawingml/2006/main">
            <a:ext uri="{FF2B5EF4-FFF2-40B4-BE49-F238E27FC236}">
              <a16:creationId xmlns:a16="http://schemas.microsoft.com/office/drawing/2014/main" id="{2ECA3D5C-1C06-7434-6B78-21091DC5240E}"/>
            </a:ext>
          </a:extLst>
        </cdr:cNvPr>
        <cdr:cNvSpPr txBox="1"/>
      </cdr:nvSpPr>
      <cdr:spPr>
        <a:xfrm xmlns:a="http://schemas.openxmlformats.org/drawingml/2006/main">
          <a:off x="12202883" y="3466117"/>
          <a:ext cx="692381" cy="4150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100" b="1"/>
            <a:t>30GW</a:t>
          </a:r>
        </a:p>
      </cdr:txBody>
    </cdr:sp>
  </cdr:relSizeAnchor>
  <cdr:relSizeAnchor xmlns:cdr="http://schemas.openxmlformats.org/drawingml/2006/chartDrawing">
    <cdr:from>
      <cdr:x>0.57574</cdr:x>
      <cdr:y>0.44717</cdr:y>
    </cdr:from>
    <cdr:to>
      <cdr:x>0.66462</cdr:x>
      <cdr:y>0.52331</cdr:y>
    </cdr:to>
    <cdr:sp macro="" textlink="">
      <cdr:nvSpPr>
        <cdr:cNvPr id="18" name="TextBox 17">
          <a:extLst xmlns:a="http://schemas.openxmlformats.org/drawingml/2006/main">
            <a:ext uri="{FF2B5EF4-FFF2-40B4-BE49-F238E27FC236}">
              <a16:creationId xmlns:a16="http://schemas.microsoft.com/office/drawing/2014/main" id="{66884204-EBA7-CAC2-486B-DB8E59F7644A}"/>
            </a:ext>
          </a:extLst>
        </cdr:cNvPr>
        <cdr:cNvSpPr txBox="1"/>
      </cdr:nvSpPr>
      <cdr:spPr>
        <a:xfrm xmlns:a="http://schemas.openxmlformats.org/drawingml/2006/main">
          <a:off x="7830749" y="3893888"/>
          <a:ext cx="1208877" cy="663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1400" b="1">
              <a:solidFill>
                <a:schemeClr val="tx1"/>
              </a:solidFill>
            </a:rPr>
            <a:t>Solar R/T</a:t>
          </a:r>
        </a:p>
      </cdr:txBody>
    </cdr:sp>
  </cdr:relSizeAnchor>
  <cdr:relSizeAnchor xmlns:cdr="http://schemas.openxmlformats.org/drawingml/2006/chartDrawing">
    <cdr:from>
      <cdr:x>0.58707</cdr:x>
      <cdr:y>0.40965</cdr:y>
    </cdr:from>
    <cdr:to>
      <cdr:x>0.66062</cdr:x>
      <cdr:y>0.44557</cdr:y>
    </cdr:to>
    <cdr:sp macro="" textlink="">
      <cdr:nvSpPr>
        <cdr:cNvPr id="19" name="TextBox 18">
          <a:extLst xmlns:a="http://schemas.openxmlformats.org/drawingml/2006/main">
            <a:ext uri="{FF2B5EF4-FFF2-40B4-BE49-F238E27FC236}">
              <a16:creationId xmlns:a16="http://schemas.microsoft.com/office/drawing/2014/main" id="{8D8BF62A-C520-4B4A-E973-7211A7F9B4D5}"/>
            </a:ext>
          </a:extLst>
        </cdr:cNvPr>
        <cdr:cNvSpPr txBox="1"/>
      </cdr:nvSpPr>
      <cdr:spPr>
        <a:xfrm xmlns:a="http://schemas.openxmlformats.org/drawingml/2006/main">
          <a:off x="7984916" y="3567147"/>
          <a:ext cx="1000370" cy="312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400" b="1">
              <a:solidFill>
                <a:schemeClr val="tx1"/>
              </a:solidFill>
            </a:rPr>
            <a:t>Solar UT</a:t>
          </a:r>
        </a:p>
      </cdr:txBody>
    </cdr:sp>
  </cdr:relSizeAnchor>
  <cdr:relSizeAnchor xmlns:cdr="http://schemas.openxmlformats.org/drawingml/2006/chartDrawing">
    <cdr:from>
      <cdr:x>0.51992</cdr:x>
      <cdr:y>0.35254</cdr:y>
    </cdr:from>
    <cdr:to>
      <cdr:x>0.59347</cdr:x>
      <cdr:y>0.39421</cdr:y>
    </cdr:to>
    <cdr:sp macro="" textlink="">
      <cdr:nvSpPr>
        <cdr:cNvPr id="20" name="TextBox 19">
          <a:extLst xmlns:a="http://schemas.openxmlformats.org/drawingml/2006/main">
            <a:ext uri="{FF2B5EF4-FFF2-40B4-BE49-F238E27FC236}">
              <a16:creationId xmlns:a16="http://schemas.microsoft.com/office/drawing/2014/main" id="{2454F75F-73B8-29E8-1A95-5CED44CA376E}"/>
            </a:ext>
          </a:extLst>
        </cdr:cNvPr>
        <cdr:cNvSpPr txBox="1"/>
      </cdr:nvSpPr>
      <cdr:spPr>
        <a:xfrm xmlns:a="http://schemas.openxmlformats.org/drawingml/2006/main">
          <a:off x="7071561" y="3069882"/>
          <a:ext cx="1000370" cy="362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400" b="1">
              <a:solidFill>
                <a:schemeClr val="tx1"/>
              </a:solidFill>
            </a:rPr>
            <a:t>Wind</a:t>
          </a:r>
        </a:p>
      </cdr:txBody>
    </cdr:sp>
  </cdr:relSizeAnchor>
  <cdr:relSizeAnchor xmlns:cdr="http://schemas.openxmlformats.org/drawingml/2006/chartDrawing">
    <cdr:from>
      <cdr:x>0.45802</cdr:x>
      <cdr:y>0.32786</cdr:y>
    </cdr:from>
    <cdr:to>
      <cdr:x>0.51152</cdr:x>
      <cdr:y>0.37396</cdr:y>
    </cdr:to>
    <cdr:sp macro="" textlink="">
      <cdr:nvSpPr>
        <cdr:cNvPr id="21" name="TextBox 20">
          <a:extLst xmlns:a="http://schemas.openxmlformats.org/drawingml/2006/main">
            <a:ext uri="{FF2B5EF4-FFF2-40B4-BE49-F238E27FC236}">
              <a16:creationId xmlns:a16="http://schemas.microsoft.com/office/drawing/2014/main" id="{154B55D1-D7B5-0AFE-EDE2-D2EFCD6D4AC1}"/>
            </a:ext>
          </a:extLst>
        </cdr:cNvPr>
        <cdr:cNvSpPr txBox="1"/>
      </cdr:nvSpPr>
      <cdr:spPr>
        <a:xfrm xmlns:a="http://schemas.openxmlformats.org/drawingml/2006/main">
          <a:off x="6229679" y="2854974"/>
          <a:ext cx="727665" cy="401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400" b="1">
              <a:solidFill>
                <a:srgbClr val="FFFF00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0.41677</cdr:x>
      <cdr:y>0.58831</cdr:y>
    </cdr:from>
    <cdr:to>
      <cdr:x>0.46149</cdr:x>
      <cdr:y>0.64275</cdr:y>
    </cdr:to>
    <cdr:sp macro="" textlink="">
      <cdr:nvSpPr>
        <cdr:cNvPr id="22" name="TextBox 21">
          <a:extLst xmlns:a="http://schemas.openxmlformats.org/drawingml/2006/main">
            <a:ext uri="{FF2B5EF4-FFF2-40B4-BE49-F238E27FC236}">
              <a16:creationId xmlns:a16="http://schemas.microsoft.com/office/drawing/2014/main" id="{83CE4A86-F64A-7379-2289-E4B6964E087B}"/>
            </a:ext>
          </a:extLst>
        </cdr:cNvPr>
        <cdr:cNvSpPr txBox="1"/>
      </cdr:nvSpPr>
      <cdr:spPr>
        <a:xfrm xmlns:a="http://schemas.openxmlformats.org/drawingml/2006/main">
          <a:off x="5668614" y="5122950"/>
          <a:ext cx="608169" cy="4740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400" b="1">
              <a:solidFill>
                <a:srgbClr val="FFFF00"/>
              </a:solidFill>
            </a:rPr>
            <a:t>OCG</a:t>
          </a:r>
        </a:p>
      </cdr:txBody>
    </cdr:sp>
  </cdr:relSizeAnchor>
  <cdr:relSizeAnchor xmlns:cdr="http://schemas.openxmlformats.org/drawingml/2006/chartDrawing">
    <cdr:from>
      <cdr:x>0.25093</cdr:x>
      <cdr:y>0.56091</cdr:y>
    </cdr:from>
    <cdr:to>
      <cdr:x>0.32448</cdr:x>
      <cdr:y>0.60092</cdr:y>
    </cdr:to>
    <cdr:sp macro="" textlink="">
      <cdr:nvSpPr>
        <cdr:cNvPr id="23" name="TextBox 22">
          <a:extLst xmlns:a="http://schemas.openxmlformats.org/drawingml/2006/main">
            <a:ext uri="{FF2B5EF4-FFF2-40B4-BE49-F238E27FC236}">
              <a16:creationId xmlns:a16="http://schemas.microsoft.com/office/drawing/2014/main" id="{C9EBD611-9913-30F5-9B59-27EB6AEA65FD}"/>
            </a:ext>
          </a:extLst>
        </cdr:cNvPr>
        <cdr:cNvSpPr txBox="1"/>
      </cdr:nvSpPr>
      <cdr:spPr>
        <a:xfrm xmlns:a="http://schemas.openxmlformats.org/drawingml/2006/main">
          <a:off x="3413007" y="4884347"/>
          <a:ext cx="1000370" cy="348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400" b="1">
              <a:solidFill>
                <a:srgbClr val="FFFF00"/>
              </a:solidFill>
            </a:rPr>
            <a:t>CCGT</a:t>
          </a:r>
        </a:p>
      </cdr:txBody>
    </cdr:sp>
  </cdr:relSizeAnchor>
  <cdr:relSizeAnchor xmlns:cdr="http://schemas.openxmlformats.org/drawingml/2006/chartDrawing">
    <cdr:from>
      <cdr:x>0.24335</cdr:x>
      <cdr:y>0.7115</cdr:y>
    </cdr:from>
    <cdr:to>
      <cdr:x>0.32744</cdr:x>
      <cdr:y>0.75471</cdr:y>
    </cdr:to>
    <cdr:sp macro="" textlink="">
      <cdr:nvSpPr>
        <cdr:cNvPr id="24" name="TextBox 23">
          <a:extLst xmlns:a="http://schemas.openxmlformats.org/drawingml/2006/main">
            <a:ext uri="{FF2B5EF4-FFF2-40B4-BE49-F238E27FC236}">
              <a16:creationId xmlns:a16="http://schemas.microsoft.com/office/drawing/2014/main" id="{689A3988-FE62-9C37-028F-BC6CEDD9048A}"/>
            </a:ext>
          </a:extLst>
        </cdr:cNvPr>
        <cdr:cNvSpPr txBox="1"/>
      </cdr:nvSpPr>
      <cdr:spPr>
        <a:xfrm xmlns:a="http://schemas.openxmlformats.org/drawingml/2006/main">
          <a:off x="2940048" y="5945087"/>
          <a:ext cx="1015887" cy="361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400" b="1">
              <a:solidFill>
                <a:schemeClr val="bg1"/>
              </a:solidFill>
            </a:rPr>
            <a:t>Black Coal</a:t>
          </a:r>
        </a:p>
      </cdr:txBody>
    </cdr:sp>
  </cdr:relSizeAnchor>
  <cdr:relSizeAnchor xmlns:cdr="http://schemas.openxmlformats.org/drawingml/2006/chartDrawing">
    <cdr:from>
      <cdr:x>0.19278</cdr:x>
      <cdr:y>0.60046</cdr:y>
    </cdr:from>
    <cdr:to>
      <cdr:x>0.26634</cdr:x>
      <cdr:y>0.65936</cdr:y>
    </cdr:to>
    <cdr:sp macro="" textlink="">
      <cdr:nvSpPr>
        <cdr:cNvPr id="25" name="TextBox 24">
          <a:extLst xmlns:a="http://schemas.openxmlformats.org/drawingml/2006/main">
            <a:ext uri="{FF2B5EF4-FFF2-40B4-BE49-F238E27FC236}">
              <a16:creationId xmlns:a16="http://schemas.microsoft.com/office/drawing/2014/main" id="{7E3EE0C1-C750-01D5-99F0-6F5EB6B7F82A}"/>
            </a:ext>
          </a:extLst>
        </cdr:cNvPr>
        <cdr:cNvSpPr txBox="1"/>
      </cdr:nvSpPr>
      <cdr:spPr>
        <a:xfrm xmlns:a="http://schemas.openxmlformats.org/drawingml/2006/main">
          <a:off x="2622004" y="5228707"/>
          <a:ext cx="1000507" cy="512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AU" sz="14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0.30532</cdr:x>
      <cdr:y>0.25451</cdr:y>
    </cdr:from>
    <cdr:to>
      <cdr:x>0.44203</cdr:x>
      <cdr:y>0.29149</cdr:y>
    </cdr:to>
    <cdr:sp macro="" textlink="">
      <cdr:nvSpPr>
        <cdr:cNvPr id="26" name="TextBox 25">
          <a:extLst xmlns:a="http://schemas.openxmlformats.org/drawingml/2006/main">
            <a:ext uri="{FF2B5EF4-FFF2-40B4-BE49-F238E27FC236}">
              <a16:creationId xmlns:a16="http://schemas.microsoft.com/office/drawing/2014/main" id="{3F98DD18-B582-FAA3-B326-DBF73030C74B}"/>
            </a:ext>
          </a:extLst>
        </cdr:cNvPr>
        <cdr:cNvSpPr txBox="1"/>
      </cdr:nvSpPr>
      <cdr:spPr>
        <a:xfrm xmlns:a="http://schemas.openxmlformats.org/drawingml/2006/main">
          <a:off x="4152727" y="2216260"/>
          <a:ext cx="1859424" cy="3219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400" b="1"/>
            <a:t>Emissions Intensity LCA</a:t>
          </a:r>
        </a:p>
      </cdr:txBody>
    </cdr:sp>
  </cdr:relSizeAnchor>
  <cdr:relSizeAnchor xmlns:cdr="http://schemas.openxmlformats.org/drawingml/2006/chartDrawing">
    <cdr:from>
      <cdr:x>0.74695</cdr:x>
      <cdr:y>0.59088</cdr:y>
    </cdr:from>
    <cdr:to>
      <cdr:x>0.82096</cdr:x>
      <cdr:y>0.64149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id="{A91DA2CE-7715-29BD-889E-0F620473DAEC}"/>
            </a:ext>
          </a:extLst>
        </cdr:cNvPr>
        <cdr:cNvSpPr txBox="1"/>
      </cdr:nvSpPr>
      <cdr:spPr>
        <a:xfrm xmlns:a="http://schemas.openxmlformats.org/drawingml/2006/main">
          <a:off x="9024277" y="4937238"/>
          <a:ext cx="894157" cy="422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400" b="1"/>
            <a:t>Nuclear</a:t>
          </a:r>
        </a:p>
      </cdr:txBody>
    </cdr:sp>
  </cdr:relSizeAnchor>
  <cdr:relSizeAnchor xmlns:cdr="http://schemas.openxmlformats.org/drawingml/2006/chartDrawing">
    <cdr:from>
      <cdr:x>0.09571</cdr:x>
      <cdr:y>0.58603</cdr:y>
    </cdr:from>
    <cdr:to>
      <cdr:x>0.1714</cdr:x>
      <cdr:y>0.63764</cdr:y>
    </cdr:to>
    <cdr:sp macro="" textlink="">
      <cdr:nvSpPr>
        <cdr:cNvPr id="28" name="TextBox 27">
          <a:extLst xmlns:a="http://schemas.openxmlformats.org/drawingml/2006/main">
            <a:ext uri="{FF2B5EF4-FFF2-40B4-BE49-F238E27FC236}">
              <a16:creationId xmlns:a16="http://schemas.microsoft.com/office/drawing/2014/main" id="{82BE0428-598C-B29E-34EC-8C61E8546DB2}"/>
            </a:ext>
          </a:extLst>
        </cdr:cNvPr>
        <cdr:cNvSpPr txBox="1"/>
      </cdr:nvSpPr>
      <cdr:spPr>
        <a:xfrm xmlns:a="http://schemas.openxmlformats.org/drawingml/2006/main">
          <a:off x="1156357" y="4896701"/>
          <a:ext cx="914400" cy="431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400" b="1" kern="1200"/>
            <a:t>Brown Coal</a:t>
          </a:r>
        </a:p>
      </cdr:txBody>
    </cdr:sp>
  </cdr:relSizeAnchor>
  <cdr:relSizeAnchor xmlns:cdr="http://schemas.openxmlformats.org/drawingml/2006/chartDrawing">
    <cdr:from>
      <cdr:x>0.14783</cdr:x>
      <cdr:y>0.3336</cdr:y>
    </cdr:from>
    <cdr:to>
      <cdr:x>0.23792</cdr:x>
      <cdr:y>0.45479</cdr:y>
    </cdr:to>
    <cdr:sp macro="" textlink="">
      <cdr:nvSpPr>
        <cdr:cNvPr id="29" name="TextBox 28">
          <a:extLst xmlns:a="http://schemas.openxmlformats.org/drawingml/2006/main">
            <a:ext uri="{FF2B5EF4-FFF2-40B4-BE49-F238E27FC236}">
              <a16:creationId xmlns:a16="http://schemas.microsoft.com/office/drawing/2014/main" id="{D8168232-6489-1DF0-AB29-C4BDB61D54B2}"/>
            </a:ext>
          </a:extLst>
        </cdr:cNvPr>
        <cdr:cNvSpPr txBox="1"/>
      </cdr:nvSpPr>
      <cdr:spPr>
        <a:xfrm xmlns:a="http://schemas.openxmlformats.org/drawingml/2006/main">
          <a:off x="2010657" y="2904922"/>
          <a:ext cx="1225282" cy="10553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400" b="1" kern="1200"/>
            <a:t>Emissions Intensity Fuel</a:t>
          </a:r>
        </a:p>
      </cdr:txBody>
    </cdr:sp>
  </cdr:relSizeAnchor>
  <cdr:relSizeAnchor xmlns:cdr="http://schemas.openxmlformats.org/drawingml/2006/chartDrawing">
    <cdr:from>
      <cdr:x>0.36811</cdr:x>
      <cdr:y>0.05115</cdr:y>
    </cdr:from>
    <cdr:to>
      <cdr:x>0.43534</cdr:x>
      <cdr:y>0.15616</cdr:y>
    </cdr:to>
    <cdr:sp macro="" textlink="">
      <cdr:nvSpPr>
        <cdr:cNvPr id="31" name="TextBox 30">
          <a:extLst xmlns:a="http://schemas.openxmlformats.org/drawingml/2006/main">
            <a:ext uri="{FF2B5EF4-FFF2-40B4-BE49-F238E27FC236}">
              <a16:creationId xmlns:a16="http://schemas.microsoft.com/office/drawing/2014/main" id="{E603510D-00E5-0919-A643-0B3BE9AF770B}"/>
            </a:ext>
          </a:extLst>
        </cdr:cNvPr>
        <cdr:cNvSpPr txBox="1"/>
      </cdr:nvSpPr>
      <cdr:spPr>
        <a:xfrm xmlns:a="http://schemas.openxmlformats.org/drawingml/2006/main">
          <a:off x="5006784" y="44541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AU" sz="1100" kern="1200"/>
        </a:p>
      </cdr:txBody>
    </cdr:sp>
  </cdr:relSizeAnchor>
  <cdr:relSizeAnchor xmlns:cdr="http://schemas.openxmlformats.org/drawingml/2006/chartDrawing">
    <cdr:from>
      <cdr:x>0.4319</cdr:x>
      <cdr:y>0.02342</cdr:y>
    </cdr:from>
    <cdr:to>
      <cdr:x>0.49913</cdr:x>
      <cdr:y>0.12843</cdr:y>
    </cdr:to>
    <cdr:sp macro="" textlink="">
      <cdr:nvSpPr>
        <cdr:cNvPr id="32" name="TextBox 31">
          <a:extLst xmlns:a="http://schemas.openxmlformats.org/drawingml/2006/main">
            <a:ext uri="{FF2B5EF4-FFF2-40B4-BE49-F238E27FC236}">
              <a16:creationId xmlns:a16="http://schemas.microsoft.com/office/drawing/2014/main" id="{7D8AFDF2-FF87-5601-4FE4-2ECC9DD7A161}"/>
            </a:ext>
          </a:extLst>
        </cdr:cNvPr>
        <cdr:cNvSpPr txBox="1"/>
      </cdr:nvSpPr>
      <cdr:spPr>
        <a:xfrm xmlns:a="http://schemas.openxmlformats.org/drawingml/2006/main">
          <a:off x="5874319" y="20393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AU" sz="1100" kern="1200"/>
        </a:p>
      </cdr:txBody>
    </cdr:sp>
  </cdr:relSizeAnchor>
  <cdr:relSizeAnchor xmlns:cdr="http://schemas.openxmlformats.org/drawingml/2006/chartDrawing">
    <cdr:from>
      <cdr:x>0.20832</cdr:x>
      <cdr:y>0.01315</cdr:y>
    </cdr:from>
    <cdr:to>
      <cdr:x>0.71333</cdr:x>
      <cdr:y>0.15411</cdr:y>
    </cdr:to>
    <cdr:sp macro="" textlink="">
      <cdr:nvSpPr>
        <cdr:cNvPr id="35" name="TextBox 34">
          <a:extLst xmlns:a="http://schemas.openxmlformats.org/drawingml/2006/main">
            <a:ext uri="{FF2B5EF4-FFF2-40B4-BE49-F238E27FC236}">
              <a16:creationId xmlns:a16="http://schemas.microsoft.com/office/drawing/2014/main" id="{431561DD-B118-5780-B953-A040A33C5297}"/>
            </a:ext>
          </a:extLst>
        </cdr:cNvPr>
        <cdr:cNvSpPr txBox="1"/>
      </cdr:nvSpPr>
      <cdr:spPr>
        <a:xfrm xmlns:a="http://schemas.openxmlformats.org/drawingml/2006/main">
          <a:off x="2833474" y="114500"/>
          <a:ext cx="6868733" cy="1227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AU" sz="2400" b="1" kern="1200">
              <a:solidFill>
                <a:srgbClr val="C00000"/>
              </a:solidFill>
            </a:rPr>
            <a:t>Nuclear + VRE Transition on the NEM 2023 to 2060</a:t>
          </a:r>
        </a:p>
        <a:p xmlns:a="http://schemas.openxmlformats.org/drawingml/2006/main">
          <a:pPr algn="ctr"/>
          <a:r>
            <a:rPr lang="en-AU" sz="2400" b="1" kern="1200"/>
            <a:t>OPTIMUM Scenario RP5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26748</xdr:colOff>
      <xdr:row>10</xdr:row>
      <xdr:rowOff>26306</xdr:rowOff>
    </xdr:from>
    <xdr:to>
      <xdr:col>54</xdr:col>
      <xdr:colOff>396753</xdr:colOff>
      <xdr:row>35</xdr:row>
      <xdr:rowOff>211667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13DE94-E0E1-4EC6-B8A4-7BF0687FA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43</xdr:col>
      <xdr:colOff>230373</xdr:colOff>
      <xdr:row>36</xdr:row>
      <xdr:rowOff>179034</xdr:rowOff>
    </xdr:from>
    <xdr:to>
      <xdr:col>56</xdr:col>
      <xdr:colOff>29676</xdr:colOff>
      <xdr:row>60</xdr:row>
      <xdr:rowOff>125286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38D3ABB-E9CF-4AC6-9846-6990C4FAF7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712382</xdr:colOff>
      <xdr:row>40</xdr:row>
      <xdr:rowOff>87251</xdr:rowOff>
    </xdr:from>
    <xdr:to>
      <xdr:col>26</xdr:col>
      <xdr:colOff>331557</xdr:colOff>
      <xdr:row>80</xdr:row>
      <xdr:rowOff>179023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AF1A61B-E250-464E-80E8-C962214CE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101</xdr:row>
      <xdr:rowOff>0</xdr:rowOff>
    </xdr:from>
    <xdr:to>
      <xdr:col>22</xdr:col>
      <xdr:colOff>290606</xdr:colOff>
      <xdr:row>141</xdr:row>
      <xdr:rowOff>33063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CA6EB8A7-C131-4AC2-BFF0-BB3485AA9A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ob\Documents\02%20-%20NFC\Teds%20stuff\Transition%20R1.xlsx" TargetMode="External"/><Relationship Id="rId1" Type="http://schemas.openxmlformats.org/officeDocument/2006/relationships/externalLinkPath" Target="/Users/Rob/Documents/02%20-%20NFC/Teds%20stuff/Transition%20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3 Graph "/>
      <sheetName val="Sc2b Graph"/>
      <sheetName val="Sc 3"/>
      <sheetName val="ScF1 Graph"/>
      <sheetName val="Sc F1"/>
      <sheetName val="Sheet2"/>
      <sheetName val="Sc 2b"/>
      <sheetName val="Sheet1"/>
      <sheetName val="Nuclear Programme"/>
      <sheetName val="Base-Inter 275TW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A5C59-66BF-40C6-8228-CBAA5B2718BA}">
  <dimension ref="A5:W59"/>
  <sheetViews>
    <sheetView tabSelected="1" zoomScale="75" zoomScaleNormal="75" workbookViewId="0">
      <selection activeCell="N26" sqref="N26"/>
    </sheetView>
  </sheetViews>
  <sheetFormatPr defaultColWidth="8.84375" defaultRowHeight="14.6" x14ac:dyDescent="0.4"/>
  <cols>
    <col min="1" max="1" width="8.84375" style="1"/>
    <col min="2" max="2" width="15.61328125" style="1" customWidth="1"/>
    <col min="3" max="3" width="14.84375" style="1" bestFit="1" customWidth="1"/>
    <col min="4" max="10" width="8.84375" style="1"/>
    <col min="11" max="11" width="10.4609375" style="1" bestFit="1" customWidth="1"/>
    <col min="12" max="12" width="8.84375" style="1"/>
    <col min="13" max="13" width="9.15234375" style="1" bestFit="1" customWidth="1"/>
    <col min="14" max="15" width="8.84375" style="1"/>
    <col min="16" max="16" width="15.15234375" style="1" bestFit="1" customWidth="1"/>
    <col min="17" max="18" width="8.84375" style="1"/>
    <col min="19" max="19" width="12.84375" style="1" customWidth="1"/>
    <col min="20" max="20" width="13.61328125" style="1" customWidth="1"/>
    <col min="21" max="21" width="16.84375" style="1" customWidth="1"/>
    <col min="22" max="22" width="10.84375" style="1" customWidth="1"/>
    <col min="23" max="23" width="9" style="1" bestFit="1" customWidth="1"/>
    <col min="24" max="24" width="10" style="1" bestFit="1" customWidth="1"/>
    <col min="25" max="16384" width="8.84375" style="1"/>
  </cols>
  <sheetData>
    <row r="5" spans="2:21" x14ac:dyDescent="0.4">
      <c r="B5" s="1" t="s">
        <v>1</v>
      </c>
      <c r="C5" s="5">
        <v>72</v>
      </c>
      <c r="D5" s="11">
        <v>83.932840000000013</v>
      </c>
      <c r="E5" s="11">
        <v>77.632677999999999</v>
      </c>
      <c r="F5" s="11">
        <v>74</v>
      </c>
      <c r="G5" s="11">
        <v>72.956797200000011</v>
      </c>
      <c r="H5" s="11">
        <v>57.728770100000006</v>
      </c>
      <c r="I5" s="11">
        <v>26.814326000000001</v>
      </c>
      <c r="J5" s="11">
        <v>0</v>
      </c>
      <c r="K5" s="11">
        <v>0</v>
      </c>
      <c r="L5" s="11">
        <v>0</v>
      </c>
    </row>
    <row r="6" spans="2:21" x14ac:dyDescent="0.4">
      <c r="B6" s="1" t="s">
        <v>2</v>
      </c>
      <c r="C6" s="5">
        <v>36</v>
      </c>
      <c r="D6" s="11">
        <v>17.206232200000002</v>
      </c>
      <c r="E6" s="11">
        <v>11.1528636</v>
      </c>
      <c r="F6" s="11">
        <v>13.2</v>
      </c>
      <c r="G6" s="11">
        <v>13.285342700000001</v>
      </c>
      <c r="H6" s="11">
        <v>13.1097207</v>
      </c>
      <c r="I6" s="11">
        <v>5.1190986000000009</v>
      </c>
      <c r="J6" s="11">
        <v>0</v>
      </c>
      <c r="K6" s="11">
        <v>0</v>
      </c>
      <c r="L6" s="11">
        <v>0</v>
      </c>
    </row>
    <row r="7" spans="2:21" x14ac:dyDescent="0.4">
      <c r="B7" s="1" t="s">
        <v>4</v>
      </c>
      <c r="C7" s="5">
        <v>0</v>
      </c>
      <c r="D7" s="11">
        <v>0</v>
      </c>
      <c r="E7" s="12">
        <v>0</v>
      </c>
      <c r="F7" s="12">
        <v>0</v>
      </c>
      <c r="G7" s="12">
        <v>4.9538565999999999</v>
      </c>
      <c r="H7" s="11">
        <v>17.479627600000001</v>
      </c>
      <c r="I7" s="11">
        <v>79.955444800000009</v>
      </c>
      <c r="J7" s="11">
        <v>155.4788638</v>
      </c>
      <c r="K7" s="11">
        <v>179.47610240000003</v>
      </c>
      <c r="L7" s="11">
        <v>206.59051789999998</v>
      </c>
    </row>
    <row r="8" spans="2:21" x14ac:dyDescent="0.4">
      <c r="B8" s="1" t="s">
        <v>5</v>
      </c>
      <c r="C8" s="5">
        <v>0</v>
      </c>
      <c r="D8" s="11">
        <v>0.20983210000000002</v>
      </c>
      <c r="E8" s="11">
        <v>6.5605080000000005</v>
      </c>
      <c r="F8" s="11">
        <v>11.7</v>
      </c>
      <c r="G8" s="11">
        <v>11.934290900000001</v>
      </c>
      <c r="H8" s="11">
        <v>14.0297011</v>
      </c>
      <c r="I8" s="11">
        <v>3.4127324000000003</v>
      </c>
      <c r="J8" s="11">
        <v>1.0399924</v>
      </c>
      <c r="K8" s="11">
        <v>0</v>
      </c>
      <c r="L8" s="11">
        <v>0</v>
      </c>
    </row>
    <row r="9" spans="2:21" x14ac:dyDescent="0.4">
      <c r="B9" s="1" t="s">
        <v>6</v>
      </c>
      <c r="C9" s="5"/>
      <c r="D9" s="11"/>
      <c r="E9" s="11">
        <v>0</v>
      </c>
      <c r="F9" s="11">
        <v>1</v>
      </c>
      <c r="G9" s="11">
        <v>1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</row>
    <row r="10" spans="2:21" x14ac:dyDescent="0.4">
      <c r="B10" s="1" t="s">
        <v>7</v>
      </c>
      <c r="C10" s="5">
        <v>7.1999999999999993</v>
      </c>
      <c r="D10" s="11">
        <v>19.094721100000001</v>
      </c>
      <c r="E10" s="11">
        <v>19.900207600000002</v>
      </c>
      <c r="F10" s="11">
        <v>15.9874463</v>
      </c>
      <c r="G10" s="11">
        <v>15.9874463</v>
      </c>
      <c r="H10" s="11">
        <v>21.849534500000001</v>
      </c>
      <c r="I10" s="11">
        <v>26.3267928</v>
      </c>
      <c r="J10" s="11">
        <v>0</v>
      </c>
      <c r="K10" s="11">
        <v>0</v>
      </c>
      <c r="L10" s="11">
        <v>0</v>
      </c>
    </row>
    <row r="11" spans="2:21" x14ac:dyDescent="0.4">
      <c r="B11" s="1" t="s">
        <v>8</v>
      </c>
      <c r="C11" s="11">
        <v>25</v>
      </c>
      <c r="D11" s="9">
        <v>32.523975500000006</v>
      </c>
      <c r="E11" s="9">
        <v>32.583856400000002</v>
      </c>
      <c r="F11" s="9">
        <v>32.650418500000001</v>
      </c>
      <c r="G11" s="9">
        <v>32.650418500000001</v>
      </c>
      <c r="H11" s="9">
        <v>32.659304200000001</v>
      </c>
      <c r="I11" s="9">
        <v>32.664724400000004</v>
      </c>
      <c r="J11" s="9">
        <v>34.319749200000004</v>
      </c>
      <c r="K11" s="9">
        <v>34.000131200000006</v>
      </c>
      <c r="L11" s="11">
        <v>33.582203200000002</v>
      </c>
    </row>
    <row r="12" spans="2:21" x14ac:dyDescent="0.4">
      <c r="B12" s="1" t="s">
        <v>9</v>
      </c>
      <c r="C12" s="5">
        <v>17.8</v>
      </c>
      <c r="D12" s="11">
        <v>16.996400100000002</v>
      </c>
      <c r="E12" s="11">
        <v>20.1188912</v>
      </c>
      <c r="F12" s="11">
        <v>20.265777</v>
      </c>
      <c r="G12" s="11">
        <v>20.265777</v>
      </c>
      <c r="H12" s="11">
        <v>20.469563900000001</v>
      </c>
      <c r="I12" s="11">
        <v>19.501328000000001</v>
      </c>
      <c r="J12" s="11">
        <v>16.3798803</v>
      </c>
      <c r="K12" s="11">
        <v>14.770548800000002</v>
      </c>
      <c r="L12" s="11">
        <v>12.893167299999998</v>
      </c>
    </row>
    <row r="13" spans="2:21" x14ac:dyDescent="0.4">
      <c r="B13" s="1" t="s">
        <v>10</v>
      </c>
      <c r="C13" s="5">
        <v>28.199999999999996</v>
      </c>
      <c r="D13" s="9">
        <v>27.488005100000006</v>
      </c>
      <c r="E13" s="9">
        <v>38.925680800000002</v>
      </c>
      <c r="F13" s="9">
        <v>41.657430500000004</v>
      </c>
      <c r="G13" s="9">
        <v>41.657430500000004</v>
      </c>
      <c r="H13" s="9">
        <v>40.939127800000001</v>
      </c>
      <c r="I13" s="9">
        <v>37.296289800000004</v>
      </c>
      <c r="J13" s="9">
        <v>41.079699800000007</v>
      </c>
      <c r="K13" s="9">
        <v>37.065716800000004</v>
      </c>
      <c r="L13" s="11">
        <v>33.2823621</v>
      </c>
    </row>
    <row r="14" spans="2:21" x14ac:dyDescent="0.4">
      <c r="B14" s="1" t="s">
        <v>11</v>
      </c>
      <c r="C14" s="5">
        <v>13.600000000000001</v>
      </c>
      <c r="D14" s="11">
        <v>13.639086500000003</v>
      </c>
      <c r="E14" s="11">
        <v>13.7770668</v>
      </c>
      <c r="F14" s="11">
        <v>13.735693300000001</v>
      </c>
      <c r="G14" s="11">
        <v>13.735693300000001</v>
      </c>
      <c r="H14" s="11">
        <v>13.799706</v>
      </c>
      <c r="I14" s="11">
        <v>13.650929600000001</v>
      </c>
      <c r="J14" s="11">
        <v>13.519901200000001</v>
      </c>
      <c r="K14" s="11">
        <v>13.655790400000003</v>
      </c>
      <c r="L14" s="11">
        <v>13.492849499999998</v>
      </c>
      <c r="S14" s="42"/>
      <c r="T14" s="42"/>
      <c r="U14" s="42"/>
    </row>
    <row r="15" spans="2:21" x14ac:dyDescent="0.4">
      <c r="B15" s="1" t="s">
        <v>32</v>
      </c>
      <c r="C15" s="5">
        <v>0</v>
      </c>
      <c r="D15" s="11">
        <v>0</v>
      </c>
      <c r="E15" s="5">
        <v>0</v>
      </c>
      <c r="F15" s="5">
        <v>0</v>
      </c>
      <c r="G15" s="5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S15" s="31"/>
      <c r="T15" s="31"/>
      <c r="U15" s="31"/>
    </row>
    <row r="16" spans="2:21" x14ac:dyDescent="0.4">
      <c r="B16" s="1" t="s">
        <v>12</v>
      </c>
      <c r="C16" s="5">
        <v>0</v>
      </c>
      <c r="D16" s="11">
        <v>-1.0491605000000002</v>
      </c>
      <c r="E16" s="11">
        <v>-1.5307852000000002</v>
      </c>
      <c r="F16" s="11">
        <v>-1.8014024000000002</v>
      </c>
      <c r="G16" s="11">
        <v>-1.8014024000000002</v>
      </c>
      <c r="H16" s="11">
        <v>-1.6099657000000001</v>
      </c>
      <c r="I16" s="11">
        <v>-1.2188330000000001</v>
      </c>
      <c r="J16" s="11">
        <v>-1.5599886000000001</v>
      </c>
      <c r="K16" s="11">
        <v>-0.27868960000000004</v>
      </c>
      <c r="L16" s="11">
        <v>-0.29984109999999997</v>
      </c>
    </row>
    <row r="17" spans="1:23" x14ac:dyDescent="0.4">
      <c r="B17" s="1" t="s">
        <v>33</v>
      </c>
      <c r="C17" s="5"/>
      <c r="D17" s="11"/>
      <c r="E17" s="11"/>
      <c r="F17" s="11"/>
      <c r="G17" s="11"/>
      <c r="H17" s="11"/>
      <c r="I17" s="11"/>
      <c r="J17" s="5"/>
      <c r="K17" s="11"/>
      <c r="L17" s="11"/>
    </row>
    <row r="18" spans="1:23" x14ac:dyDescent="0.4">
      <c r="C18" s="5"/>
      <c r="D18" s="5"/>
      <c r="E18" s="5"/>
      <c r="F18" s="5"/>
      <c r="G18" s="5"/>
      <c r="H18" s="5"/>
      <c r="I18" s="5"/>
      <c r="J18" s="5"/>
      <c r="K18" s="5"/>
      <c r="L18" s="5"/>
      <c r="S18" s="42"/>
      <c r="T18" s="42"/>
      <c r="U18" s="42"/>
    </row>
    <row r="19" spans="1:23" x14ac:dyDescent="0.4">
      <c r="B19" s="1" t="s">
        <v>14</v>
      </c>
      <c r="C19" s="15">
        <v>199.79999999999998</v>
      </c>
      <c r="D19" s="15">
        <v>210.04193210000005</v>
      </c>
      <c r="E19" s="15">
        <v>219.12096720000002</v>
      </c>
      <c r="F19" s="15">
        <v>222.39536320000005</v>
      </c>
      <c r="G19" s="15">
        <v>226.62565060000006</v>
      </c>
      <c r="H19" s="15">
        <v>230.4550902</v>
      </c>
      <c r="I19" s="15">
        <v>243.52283340000005</v>
      </c>
      <c r="J19" s="15">
        <v>260.25809810000004</v>
      </c>
      <c r="K19" s="13">
        <v>278.68960000000004</v>
      </c>
      <c r="L19" s="13">
        <v>299.54125889999995</v>
      </c>
      <c r="N19" s="13"/>
    </row>
    <row r="20" spans="1:23" x14ac:dyDescent="0.4">
      <c r="C20" s="18">
        <v>45108</v>
      </c>
      <c r="D20" s="18">
        <v>47665</v>
      </c>
      <c r="E20" s="18">
        <v>49491</v>
      </c>
      <c r="F20" s="18">
        <v>50222</v>
      </c>
      <c r="G20" s="18">
        <v>50587</v>
      </c>
      <c r="H20" s="18">
        <v>51318</v>
      </c>
      <c r="I20" s="18">
        <v>53144</v>
      </c>
      <c r="J20" s="18">
        <v>54970</v>
      </c>
      <c r="K20" s="18">
        <v>56796</v>
      </c>
      <c r="L20" s="18">
        <v>58623</v>
      </c>
      <c r="M20" s="17"/>
      <c r="N20" s="17"/>
      <c r="O20" s="17"/>
      <c r="P20" s="17"/>
      <c r="Q20" s="17"/>
      <c r="R20" s="17"/>
      <c r="W20" s="17"/>
    </row>
    <row r="21" spans="1:23" x14ac:dyDescent="0.4">
      <c r="C21" s="5">
        <v>199.2</v>
      </c>
      <c r="D21" s="5"/>
      <c r="E21" s="5"/>
      <c r="F21" s="5"/>
      <c r="G21" s="5"/>
      <c r="H21" s="5"/>
      <c r="I21" s="5"/>
      <c r="J21" s="5"/>
      <c r="K21" s="5"/>
      <c r="L21" s="5"/>
      <c r="S21" s="41"/>
      <c r="T21" s="41"/>
      <c r="U21" s="41"/>
    </row>
    <row r="22" spans="1:23" x14ac:dyDescent="0.4">
      <c r="B22" s="1" t="s">
        <v>15</v>
      </c>
      <c r="C22" s="5">
        <v>200</v>
      </c>
      <c r="D22" s="15">
        <v>209.83210000000003</v>
      </c>
      <c r="E22" s="15">
        <v>218.68360000000001</v>
      </c>
      <c r="F22" s="15">
        <v>223</v>
      </c>
      <c r="G22" s="15">
        <v>225.17530000000002</v>
      </c>
      <c r="H22" s="15">
        <v>229.99510000000001</v>
      </c>
      <c r="I22" s="15">
        <v>243.76660000000001</v>
      </c>
      <c r="J22" s="15">
        <v>259.99810000000002</v>
      </c>
      <c r="K22" s="15">
        <v>278.68960000000004</v>
      </c>
      <c r="L22" s="15">
        <v>299.84109999999998</v>
      </c>
      <c r="S22" s="42"/>
      <c r="T22" s="42"/>
      <c r="U22" s="42"/>
    </row>
    <row r="23" spans="1:23" x14ac:dyDescent="0.4">
      <c r="C23" s="21">
        <v>1.0040160642570282</v>
      </c>
      <c r="D23" s="21">
        <v>1.0533739959839359</v>
      </c>
      <c r="E23" s="21">
        <v>1.0978092369477912</v>
      </c>
      <c r="F23" s="21">
        <v>1.1303980923694781</v>
      </c>
      <c r="G23" s="21">
        <v>1.1303980923694781</v>
      </c>
      <c r="H23" s="21">
        <v>1.1545938755020082</v>
      </c>
      <c r="I23" s="21">
        <v>1.2237279116465865</v>
      </c>
      <c r="J23" s="21">
        <v>1.3052113453815264</v>
      </c>
      <c r="K23" s="21">
        <v>1.3990441767068276</v>
      </c>
      <c r="L23" s="21">
        <v>1.50522640562249</v>
      </c>
      <c r="P23" s="22"/>
    </row>
    <row r="24" spans="1:23" x14ac:dyDescent="0.4">
      <c r="B24" s="1" t="s">
        <v>16</v>
      </c>
      <c r="C24" s="23">
        <v>551</v>
      </c>
      <c r="D24" s="23">
        <v>1220</v>
      </c>
      <c r="E24" s="23">
        <v>1227</v>
      </c>
      <c r="F24" s="23"/>
      <c r="G24" s="23">
        <v>1226</v>
      </c>
      <c r="H24" s="24">
        <v>1224</v>
      </c>
      <c r="I24" s="24">
        <v>1225</v>
      </c>
      <c r="J24" s="24">
        <v>1212</v>
      </c>
      <c r="K24" s="24">
        <v>1209</v>
      </c>
      <c r="L24" s="24">
        <v>1208</v>
      </c>
      <c r="P24" s="25"/>
    </row>
    <row r="25" spans="1:23" x14ac:dyDescent="0.4">
      <c r="A25" s="32" t="s">
        <v>34</v>
      </c>
      <c r="B25" s="1" t="s">
        <v>18</v>
      </c>
      <c r="C25" s="28">
        <v>38.799999999999997</v>
      </c>
      <c r="D25" s="28">
        <v>38.9</v>
      </c>
      <c r="E25" s="26">
        <v>41</v>
      </c>
      <c r="F25" s="26"/>
      <c r="G25" s="26">
        <v>38.6</v>
      </c>
      <c r="H25" s="28">
        <v>38.700000000000003</v>
      </c>
      <c r="I25" s="28">
        <v>38.6</v>
      </c>
      <c r="J25" s="28">
        <v>39.200000000000003</v>
      </c>
      <c r="K25" s="28">
        <v>38.700000000000003</v>
      </c>
      <c r="L25" s="28">
        <v>35.5</v>
      </c>
    </row>
    <row r="26" spans="1:23" ht="19" customHeight="1" x14ac:dyDescent="0.4">
      <c r="A26" s="32" t="s">
        <v>19</v>
      </c>
      <c r="B26" s="1" t="s">
        <v>20</v>
      </c>
      <c r="C26" s="33">
        <v>556</v>
      </c>
      <c r="D26" s="33">
        <v>497</v>
      </c>
      <c r="E26" s="23">
        <v>438</v>
      </c>
      <c r="F26" s="23"/>
      <c r="G26" s="23">
        <v>428</v>
      </c>
      <c r="H26" s="33">
        <v>375</v>
      </c>
      <c r="I26" s="33">
        <v>180</v>
      </c>
      <c r="J26" s="33">
        <v>3</v>
      </c>
      <c r="K26" s="33">
        <v>0</v>
      </c>
      <c r="L26" s="33">
        <v>0</v>
      </c>
    </row>
    <row r="27" spans="1:23" ht="19" customHeight="1" x14ac:dyDescent="0.4">
      <c r="A27" s="32" t="s">
        <v>21</v>
      </c>
      <c r="B27" s="1" t="s">
        <v>20</v>
      </c>
      <c r="C27" s="33">
        <v>595</v>
      </c>
      <c r="D27" s="33">
        <v>542</v>
      </c>
      <c r="E27" s="23">
        <v>486</v>
      </c>
      <c r="F27" s="23"/>
      <c r="G27" s="23">
        <v>475</v>
      </c>
      <c r="H27" s="33">
        <v>422</v>
      </c>
      <c r="I27" s="33">
        <v>223</v>
      </c>
      <c r="J27" s="33">
        <v>48</v>
      </c>
      <c r="K27" s="33">
        <v>43</v>
      </c>
      <c r="L27" s="33">
        <v>41</v>
      </c>
    </row>
    <row r="28" spans="1:23" x14ac:dyDescent="0.4">
      <c r="A28" s="32" t="s">
        <v>35</v>
      </c>
      <c r="C28" s="28">
        <v>39</v>
      </c>
      <c r="D28" s="28">
        <v>39.9</v>
      </c>
      <c r="E28" s="28">
        <v>0</v>
      </c>
      <c r="F28" s="28"/>
      <c r="G28" s="28"/>
      <c r="H28" s="28">
        <v>0</v>
      </c>
      <c r="I28" s="28">
        <v>0</v>
      </c>
      <c r="J28" s="28">
        <v>0</v>
      </c>
      <c r="K28" s="28">
        <v>0</v>
      </c>
      <c r="L28" s="28">
        <v>0</v>
      </c>
    </row>
    <row r="29" spans="1:23" x14ac:dyDescent="0.4">
      <c r="B29" s="1" t="s">
        <v>20</v>
      </c>
      <c r="C29" s="33">
        <v>556</v>
      </c>
      <c r="D29" s="33">
        <v>497</v>
      </c>
      <c r="E29" s="33">
        <v>438</v>
      </c>
      <c r="F29" s="33"/>
      <c r="G29" s="33"/>
      <c r="H29" s="33">
        <v>375</v>
      </c>
      <c r="I29" s="33">
        <v>180</v>
      </c>
      <c r="J29" s="33">
        <v>3</v>
      </c>
      <c r="K29" s="33">
        <v>0</v>
      </c>
      <c r="L29" s="33">
        <v>0</v>
      </c>
      <c r="P29" s="27"/>
    </row>
    <row r="30" spans="1:23" x14ac:dyDescent="0.4">
      <c r="B30" s="1" t="s">
        <v>22</v>
      </c>
      <c r="C30" s="28">
        <v>2023</v>
      </c>
      <c r="D30" s="28">
        <v>2030</v>
      </c>
      <c r="E30" s="28">
        <v>2035</v>
      </c>
      <c r="F30" s="28"/>
      <c r="G30" s="28">
        <v>2038</v>
      </c>
      <c r="H30" s="28">
        <v>2040</v>
      </c>
      <c r="I30" s="28">
        <v>2045</v>
      </c>
      <c r="J30" s="28">
        <v>2050</v>
      </c>
      <c r="K30" s="28">
        <v>2055</v>
      </c>
      <c r="L30" s="28">
        <v>2060</v>
      </c>
    </row>
    <row r="31" spans="1:23" x14ac:dyDescent="0.4">
      <c r="B31" s="1" t="s">
        <v>23</v>
      </c>
      <c r="C31" s="25">
        <v>27147000</v>
      </c>
      <c r="D31" s="25">
        <v>29930000</v>
      </c>
      <c r="E31" s="25">
        <v>31807000</v>
      </c>
      <c r="F31" s="25">
        <v>32884600</v>
      </c>
      <c r="G31" s="25">
        <v>32884600</v>
      </c>
      <c r="H31" s="25">
        <v>33603000</v>
      </c>
      <c r="I31" s="25">
        <v>35351000</v>
      </c>
      <c r="J31" s="25">
        <v>37077000</v>
      </c>
      <c r="K31" s="25">
        <v>38801000</v>
      </c>
      <c r="L31" s="25">
        <v>40536000</v>
      </c>
    </row>
    <row r="32" spans="1:23" x14ac:dyDescent="0.4">
      <c r="B32" s="1" t="s">
        <v>24</v>
      </c>
      <c r="C32" s="13">
        <v>27.146999999999998</v>
      </c>
      <c r="D32" s="13">
        <v>29.93</v>
      </c>
      <c r="E32" s="13">
        <v>31.806999999999999</v>
      </c>
      <c r="F32" s="13"/>
      <c r="G32" s="13">
        <v>32.884599999999999</v>
      </c>
      <c r="H32" s="13">
        <v>33.603000000000002</v>
      </c>
      <c r="I32" s="13">
        <v>35.350999999999999</v>
      </c>
      <c r="J32" s="13">
        <v>37.076999999999998</v>
      </c>
      <c r="K32" s="13">
        <v>38.801000000000002</v>
      </c>
      <c r="L32" s="13">
        <v>40.536000000000001</v>
      </c>
    </row>
    <row r="33" spans="2:15" x14ac:dyDescent="0.4">
      <c r="B33" s="1" t="s">
        <v>25</v>
      </c>
      <c r="C33" s="8"/>
      <c r="D33" s="8">
        <v>0</v>
      </c>
      <c r="E33" s="8">
        <v>0</v>
      </c>
      <c r="F33" s="8"/>
      <c r="G33" s="8">
        <v>3.0128732598237472E-2</v>
      </c>
      <c r="H33" s="8">
        <v>0.10403611344225219</v>
      </c>
      <c r="I33" s="8">
        <v>0.35345997114650229</v>
      </c>
      <c r="J33" s="8">
        <v>0.4073868921433772</v>
      </c>
      <c r="K33" s="8">
        <v>0.12369391819798474</v>
      </c>
      <c r="L33" s="8">
        <v>0.13377943309650658</v>
      </c>
    </row>
    <row r="34" spans="2:15" x14ac:dyDescent="0.4">
      <c r="B34" s="1" t="s">
        <v>26</v>
      </c>
      <c r="C34" s="1">
        <v>0.92</v>
      </c>
    </row>
    <row r="35" spans="2:15" x14ac:dyDescent="0.4">
      <c r="B35" s="1" t="s">
        <v>27</v>
      </c>
      <c r="C35" s="29">
        <v>0.19808969665763426</v>
      </c>
    </row>
    <row r="36" spans="2:15" ht="29.15" x14ac:dyDescent="0.4">
      <c r="B36" s="30" t="s">
        <v>28</v>
      </c>
      <c r="C36" s="1">
        <v>3.5000000000000003E-2</v>
      </c>
    </row>
    <row r="38" spans="2:15" x14ac:dyDescent="0.4">
      <c r="C38" s="22"/>
      <c r="D38" s="22"/>
      <c r="E38" s="22"/>
      <c r="F38" s="22"/>
      <c r="G38" s="22"/>
      <c r="H38" s="22"/>
      <c r="I38" s="22"/>
      <c r="J38" s="22"/>
      <c r="K38" s="22"/>
      <c r="L38" s="22"/>
      <c r="N38" s="22"/>
    </row>
    <row r="39" spans="2:15" x14ac:dyDescent="0.4"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</row>
    <row r="57" spans="21:21" x14ac:dyDescent="0.4">
      <c r="U57" s="1">
        <f>300/29</f>
        <v>10.344827586206897</v>
      </c>
    </row>
    <row r="58" spans="21:21" x14ac:dyDescent="0.4">
      <c r="U58" s="1">
        <f>U57*1.5</f>
        <v>15.517241379310345</v>
      </c>
    </row>
    <row r="59" spans="21:21" x14ac:dyDescent="0.4">
      <c r="U59" s="1">
        <f>30/29</f>
        <v>1.0344827586206897</v>
      </c>
    </row>
  </sheetData>
  <mergeCells count="3">
    <mergeCell ref="S14:U14"/>
    <mergeCell ref="S18:U18"/>
    <mergeCell ref="S22:U22"/>
  </mergeCells>
  <conditionalFormatting sqref="S22:U22">
    <cfRule type="cellIs" dxfId="0" priority="1" operator="greaterThan">
      <formula>$S$6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F6AA5-8A25-49B9-B691-C4A64BE4B039}">
  <dimension ref="A2:AY37"/>
  <sheetViews>
    <sheetView topLeftCell="X1" zoomScale="82" zoomScaleNormal="82" workbookViewId="0">
      <selection activeCell="AG58" sqref="AG58"/>
    </sheetView>
  </sheetViews>
  <sheetFormatPr defaultColWidth="8.84375" defaultRowHeight="14.6" x14ac:dyDescent="0.4"/>
  <cols>
    <col min="1" max="1" width="8.84375" style="1"/>
    <col min="2" max="2" width="15.61328125" style="1" customWidth="1"/>
    <col min="3" max="3" width="8.15234375" style="1" customWidth="1"/>
    <col min="4" max="40" width="10" style="1" bestFit="1" customWidth="1"/>
    <col min="41" max="43" width="8.84375" style="1"/>
    <col min="44" max="44" width="15.15234375" style="1" bestFit="1" customWidth="1"/>
    <col min="45" max="16384" width="8.84375" style="1"/>
  </cols>
  <sheetData>
    <row r="2" spans="2:45" x14ac:dyDescent="0.4">
      <c r="B2" s="1" t="s">
        <v>0</v>
      </c>
      <c r="C2" s="1">
        <v>0.9</v>
      </c>
      <c r="J2" s="1">
        <v>0.9</v>
      </c>
      <c r="O2" s="1">
        <v>0.9</v>
      </c>
      <c r="P2" s="1">
        <f>O12*O2</f>
        <v>2.52</v>
      </c>
      <c r="R2" s="1">
        <v>0.9</v>
      </c>
      <c r="S2" s="1">
        <f>R12*R2</f>
        <v>3.24</v>
      </c>
      <c r="T2" s="1">
        <v>0.9</v>
      </c>
      <c r="U2" s="1">
        <f>T12*T2</f>
        <v>3.9600000000000004</v>
      </c>
      <c r="Y2" s="1">
        <v>0.9</v>
      </c>
      <c r="AD2" s="1">
        <v>0.9</v>
      </c>
      <c r="AI2" s="1">
        <v>0.9</v>
      </c>
      <c r="AR2" s="1">
        <f>18/150</f>
        <v>0.12</v>
      </c>
    </row>
    <row r="3" spans="2:45" x14ac:dyDescent="0.4">
      <c r="B3" s="1" t="s">
        <v>1</v>
      </c>
      <c r="C3" s="1">
        <f>C7*C2</f>
        <v>16.9407</v>
      </c>
      <c r="J3" s="1">
        <f>J7*J2</f>
        <v>11.466000000000001</v>
      </c>
      <c r="O3" s="1">
        <f>O7*O2</f>
        <v>11.466000000000001</v>
      </c>
      <c r="P3" s="1">
        <f>P7*O2</f>
        <v>10.572840000000001</v>
      </c>
      <c r="R3" s="1">
        <f>R7*R2</f>
        <v>8.7865200000000012</v>
      </c>
      <c r="S3" s="1">
        <f>R10*R2</f>
        <v>4.2300000000000004</v>
      </c>
      <c r="T3" s="1">
        <f>T7*T2</f>
        <v>7.0001999999999995</v>
      </c>
      <c r="U3" s="1">
        <f>T10*T2</f>
        <v>4.41</v>
      </c>
      <c r="Y3" s="1">
        <f>Y7*Y2</f>
        <v>3.69</v>
      </c>
      <c r="AD3" s="1">
        <f>AD7*AD2</f>
        <v>0</v>
      </c>
      <c r="AI3" s="1">
        <f>AI7*AI2</f>
        <v>0</v>
      </c>
    </row>
    <row r="4" spans="2:45" x14ac:dyDescent="0.4">
      <c r="B4" s="1" t="s">
        <v>2</v>
      </c>
      <c r="C4" s="1">
        <f>C8*C2</f>
        <v>4.5846</v>
      </c>
      <c r="J4" s="1">
        <f>J8*J2</f>
        <v>2.9250000000000003</v>
      </c>
      <c r="O4" s="1">
        <f>O8*O2</f>
        <v>1.53</v>
      </c>
      <c r="P4" s="1">
        <v>2.21</v>
      </c>
      <c r="Q4" s="1">
        <f>O2*P4</f>
        <v>1.9890000000000001</v>
      </c>
      <c r="R4" s="1">
        <f>R8*R2</f>
        <v>1.53</v>
      </c>
      <c r="S4" s="1">
        <f>6.6*0.95</f>
        <v>6.27</v>
      </c>
      <c r="T4" s="1">
        <f>T8*T2</f>
        <v>1.53</v>
      </c>
      <c r="U4" s="1">
        <f>6.6*0.95</f>
        <v>6.27</v>
      </c>
      <c r="Y4" s="1">
        <f>Y8*Y2</f>
        <v>0.94680000000000009</v>
      </c>
      <c r="Z4" s="1">
        <f>15000*0.95</f>
        <v>14250</v>
      </c>
      <c r="AC4" s="1">
        <f>(Y9+6*1.117)*0.95</f>
        <v>15.866899999999998</v>
      </c>
      <c r="AD4" s="1">
        <f>AD8*AD2</f>
        <v>0</v>
      </c>
      <c r="AE4" s="1">
        <f>AD9*0.95</f>
        <v>17.099999999999998</v>
      </c>
      <c r="AI4" s="1">
        <f>AI8*AI2</f>
        <v>0</v>
      </c>
      <c r="AJ4" s="1">
        <f>AI9*0.95</f>
        <v>23.999850000000002</v>
      </c>
      <c r="AM4" s="1">
        <f>37.9*0.95</f>
        <v>36.004999999999995</v>
      </c>
    </row>
    <row r="5" spans="2:45" x14ac:dyDescent="0.4">
      <c r="K5" s="1">
        <f>7.4*0.9</f>
        <v>6.66</v>
      </c>
      <c r="AM5" s="1">
        <v>36.005000000000003</v>
      </c>
      <c r="AO5" s="1">
        <f>AN9*0.95</f>
        <v>28.5</v>
      </c>
      <c r="AQ5" s="1">
        <f>43/0.95</f>
        <v>45.263157894736842</v>
      </c>
    </row>
    <row r="6" spans="2:45" x14ac:dyDescent="0.4">
      <c r="B6" s="1" t="s">
        <v>3</v>
      </c>
      <c r="C6" s="2">
        <f>C7+C8</f>
        <v>23.917000000000002</v>
      </c>
      <c r="D6" s="2">
        <f t="shared" ref="D6:AN6" si="0">D7+D8</f>
        <v>21.05</v>
      </c>
      <c r="E6" s="2">
        <f t="shared" si="0"/>
        <v>18.170000000000002</v>
      </c>
      <c r="F6" s="2">
        <f t="shared" si="0"/>
        <v>18.170000000000002</v>
      </c>
      <c r="G6" s="2">
        <f t="shared" si="0"/>
        <v>18.170000000000002</v>
      </c>
      <c r="H6" s="2">
        <f t="shared" si="0"/>
        <v>16.692</v>
      </c>
      <c r="I6" s="2">
        <f t="shared" si="0"/>
        <v>15.99</v>
      </c>
      <c r="J6" s="2">
        <f t="shared" si="0"/>
        <v>15.99</v>
      </c>
      <c r="K6" s="2">
        <f t="shared" si="0"/>
        <v>15.99</v>
      </c>
      <c r="L6" s="2">
        <f t="shared" si="0"/>
        <v>15.992000000000001</v>
      </c>
      <c r="M6" s="2">
        <f t="shared" si="0"/>
        <v>15.992000000000001</v>
      </c>
      <c r="N6" s="2">
        <f t="shared" si="0"/>
        <v>15.992000000000001</v>
      </c>
      <c r="O6" s="2">
        <f t="shared" si="0"/>
        <v>14.44</v>
      </c>
      <c r="P6" s="2">
        <f t="shared" si="0"/>
        <v>13.4476</v>
      </c>
      <c r="Q6" s="2">
        <f t="shared" si="0"/>
        <v>12.4552</v>
      </c>
      <c r="R6" s="2">
        <f t="shared" si="0"/>
        <v>11.4628</v>
      </c>
      <c r="S6" s="2">
        <f t="shared" si="0"/>
        <v>10.4704</v>
      </c>
      <c r="T6" s="2">
        <f t="shared" si="0"/>
        <v>9.4779999999999998</v>
      </c>
      <c r="U6" s="2">
        <f t="shared" si="0"/>
        <v>4.9090000000000007</v>
      </c>
      <c r="V6" s="2">
        <f t="shared" si="0"/>
        <v>4.1590000000000007</v>
      </c>
      <c r="W6" s="2">
        <f t="shared" si="0"/>
        <v>4.1590000000000007</v>
      </c>
      <c r="X6" s="2">
        <f t="shared" si="0"/>
        <v>4.1590000000000007</v>
      </c>
      <c r="Y6" s="3">
        <v>4.1589999999999998</v>
      </c>
      <c r="Z6" s="3">
        <f>Y6-($Y$7-$AD$7)/5</f>
        <v>3.339</v>
      </c>
      <c r="AA6" s="3">
        <f t="shared" ref="AA6:AC6" si="1">Z6-($Y$7-$AD$7)/5</f>
        <v>2.5190000000000001</v>
      </c>
      <c r="AB6" s="3">
        <f t="shared" si="1"/>
        <v>1.6990000000000003</v>
      </c>
      <c r="AC6" s="3">
        <f t="shared" si="1"/>
        <v>0.87900000000000034</v>
      </c>
      <c r="AD6" s="3">
        <v>0</v>
      </c>
      <c r="AE6" s="2">
        <f t="shared" si="0"/>
        <v>0</v>
      </c>
      <c r="AF6" s="2">
        <f t="shared" si="0"/>
        <v>0</v>
      </c>
      <c r="AG6" s="2">
        <f t="shared" si="0"/>
        <v>0</v>
      </c>
      <c r="AH6" s="2">
        <f t="shared" si="0"/>
        <v>0</v>
      </c>
      <c r="AI6" s="2">
        <f t="shared" si="0"/>
        <v>0</v>
      </c>
      <c r="AJ6" s="2">
        <f t="shared" si="0"/>
        <v>0</v>
      </c>
      <c r="AK6" s="2">
        <f t="shared" si="0"/>
        <v>0</v>
      </c>
      <c r="AL6" s="2">
        <f t="shared" si="0"/>
        <v>0</v>
      </c>
      <c r="AM6" s="2">
        <f t="shared" si="0"/>
        <v>0</v>
      </c>
      <c r="AN6" s="2">
        <f t="shared" si="0"/>
        <v>0</v>
      </c>
    </row>
    <row r="7" spans="2:45" x14ac:dyDescent="0.4">
      <c r="B7" s="1" t="s">
        <v>1</v>
      </c>
      <c r="C7" s="4">
        <v>18.823</v>
      </c>
      <c r="D7" s="1">
        <v>16.32</v>
      </c>
      <c r="E7" s="1">
        <v>13.44</v>
      </c>
      <c r="F7" s="1">
        <v>13.44</v>
      </c>
      <c r="G7" s="1">
        <v>13.44</v>
      </c>
      <c r="H7" s="1">
        <v>13.44</v>
      </c>
      <c r="I7" s="1">
        <v>12.74</v>
      </c>
      <c r="J7" s="5">
        <v>12.74</v>
      </c>
      <c r="K7" s="8">
        <f t="shared" ref="K7" si="2">J7-($J7-$O7)/5</f>
        <v>12.74</v>
      </c>
      <c r="L7" s="8">
        <f t="shared" ref="L7" si="3">K7-($J7-$O7)/5</f>
        <v>12.74</v>
      </c>
      <c r="M7" s="8">
        <f t="shared" ref="M7" si="4">L7-($J7-$O7)/5</f>
        <v>12.74</v>
      </c>
      <c r="N7" s="8">
        <f t="shared" ref="N7" si="5">M7-($J7-$O7)/5</f>
        <v>12.74</v>
      </c>
      <c r="O7" s="5">
        <v>12.74</v>
      </c>
      <c r="P7" s="9">
        <f t="shared" ref="P7" si="6">O7+($T7-$O7)/5</f>
        <v>11.7476</v>
      </c>
      <c r="Q7" s="9">
        <f t="shared" ref="Q7" si="7">P7+($T7-$O7)/5</f>
        <v>10.7552</v>
      </c>
      <c r="R7" s="39">
        <f t="shared" ref="R7" si="8">Q7+($T7-$O7)/5</f>
        <v>9.7628000000000004</v>
      </c>
      <c r="S7" s="9">
        <f t="shared" ref="S7" si="9">R7+($T7-$O7)/5</f>
        <v>8.7704000000000004</v>
      </c>
      <c r="T7" s="5">
        <v>7.7779999999999996</v>
      </c>
      <c r="U7" s="1">
        <v>3.8570000000000002</v>
      </c>
      <c r="V7" s="1">
        <v>3.1070000000000002</v>
      </c>
      <c r="W7" s="1">
        <v>3.1070000000000002</v>
      </c>
      <c r="X7" s="1">
        <v>3.1070000000000002</v>
      </c>
      <c r="Y7" s="5">
        <v>4.0999999999999996</v>
      </c>
      <c r="Z7" s="1">
        <f t="shared" ref="Z7:AC7" si="10">Z6-Z8</f>
        <v>2.4973999999999998</v>
      </c>
      <c r="AA7" s="1">
        <f t="shared" si="10"/>
        <v>1.8878000000000001</v>
      </c>
      <c r="AB7" s="1">
        <f t="shared" si="10"/>
        <v>1.2782000000000004</v>
      </c>
      <c r="AC7" s="1">
        <f t="shared" si="10"/>
        <v>0.66860000000000042</v>
      </c>
      <c r="AD7" s="5">
        <v>0</v>
      </c>
      <c r="AE7" s="1">
        <v>0</v>
      </c>
      <c r="AF7" s="1">
        <v>0</v>
      </c>
      <c r="AG7" s="1">
        <v>0</v>
      </c>
      <c r="AH7" s="1">
        <v>0</v>
      </c>
      <c r="AI7" s="5">
        <v>0</v>
      </c>
      <c r="AJ7" s="1">
        <v>0</v>
      </c>
      <c r="AK7" s="1">
        <v>0</v>
      </c>
      <c r="AL7" s="1">
        <v>0</v>
      </c>
      <c r="AM7" s="1">
        <v>0</v>
      </c>
      <c r="AN7" s="5">
        <v>0</v>
      </c>
    </row>
    <row r="8" spans="2:45" x14ac:dyDescent="0.4">
      <c r="B8" s="1" t="s">
        <v>2</v>
      </c>
      <c r="C8" s="4">
        <v>5.0940000000000003</v>
      </c>
      <c r="D8" s="1">
        <v>4.7300000000000004</v>
      </c>
      <c r="E8" s="1">
        <v>4.7300000000000004</v>
      </c>
      <c r="F8" s="1">
        <v>4.7300000000000004</v>
      </c>
      <c r="G8" s="1">
        <v>4.7300000000000004</v>
      </c>
      <c r="H8" s="1">
        <v>3.2519999999999998</v>
      </c>
      <c r="I8" s="1">
        <v>3.25</v>
      </c>
      <c r="J8" s="5">
        <v>3.25</v>
      </c>
      <c r="K8" s="1">
        <v>3.25</v>
      </c>
      <c r="L8" s="1">
        <v>3.2519999999999998</v>
      </c>
      <c r="M8" s="1">
        <v>3.2519999999999998</v>
      </c>
      <c r="N8" s="1">
        <v>3.2519999999999998</v>
      </c>
      <c r="O8" s="5">
        <v>1.7</v>
      </c>
      <c r="P8" s="9">
        <f t="shared" ref="P8" si="11">O8+($T8-$O8)/5</f>
        <v>1.7</v>
      </c>
      <c r="Q8" s="9">
        <f t="shared" ref="Q8" si="12">P8+($T8-$O8)/5</f>
        <v>1.7</v>
      </c>
      <c r="R8" s="39">
        <f t="shared" ref="R8" si="13">Q8+($T8-$O8)/5</f>
        <v>1.7</v>
      </c>
      <c r="S8" s="9">
        <f t="shared" ref="S8" si="14">R8+($T8-$O8)/5</f>
        <v>1.7</v>
      </c>
      <c r="T8" s="5">
        <v>1.7</v>
      </c>
      <c r="U8" s="1">
        <v>1.052</v>
      </c>
      <c r="V8" s="1">
        <v>1.052</v>
      </c>
      <c r="W8" s="1">
        <v>1.052</v>
      </c>
      <c r="X8" s="1">
        <v>1.052</v>
      </c>
      <c r="Y8" s="5">
        <v>1.052</v>
      </c>
      <c r="Z8" s="6">
        <f>Y8-($Y$8-$AD$8)/5</f>
        <v>0.84160000000000001</v>
      </c>
      <c r="AA8" s="6">
        <f t="shared" ref="AA8:AC8" si="15">Z8-($Y$8-$AD$8)/5</f>
        <v>0.63119999999999998</v>
      </c>
      <c r="AB8" s="6">
        <f t="shared" si="15"/>
        <v>0.42079999999999995</v>
      </c>
      <c r="AC8" s="6">
        <f t="shared" si="15"/>
        <v>0.21039999999999995</v>
      </c>
      <c r="AD8" s="5">
        <v>0</v>
      </c>
      <c r="AI8" s="5"/>
      <c r="AN8" s="5"/>
    </row>
    <row r="9" spans="2:45" x14ac:dyDescent="0.4">
      <c r="B9" s="1" t="s">
        <v>4</v>
      </c>
      <c r="C9" s="4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7">
        <v>0</v>
      </c>
      <c r="K9" s="8">
        <v>0</v>
      </c>
      <c r="L9" s="8">
        <v>0</v>
      </c>
      <c r="M9" s="8">
        <v>0</v>
      </c>
      <c r="N9" s="8">
        <v>0</v>
      </c>
      <c r="O9" s="7">
        <v>0</v>
      </c>
      <c r="P9" s="9">
        <v>0</v>
      </c>
      <c r="Q9" s="9">
        <v>0</v>
      </c>
      <c r="R9" s="39">
        <v>0.6</v>
      </c>
      <c r="S9" s="9">
        <v>0.6</v>
      </c>
      <c r="T9" s="7">
        <f>1.4+0.6</f>
        <v>2</v>
      </c>
      <c r="U9" s="9">
        <f>T9+($Y9-$T9)/5</f>
        <v>3.6</v>
      </c>
      <c r="V9" s="9">
        <f t="shared" ref="V9:X9" si="16">U9+($Y9-$T9)/5</f>
        <v>5.2</v>
      </c>
      <c r="W9" s="9">
        <f t="shared" si="16"/>
        <v>6.8000000000000007</v>
      </c>
      <c r="X9" s="9">
        <f t="shared" si="16"/>
        <v>8.4</v>
      </c>
      <c r="Y9" s="7">
        <v>10</v>
      </c>
      <c r="Z9" s="9">
        <f>Y9+($AD9-$Y9)/5</f>
        <v>11.6</v>
      </c>
      <c r="AA9" s="9">
        <f t="shared" ref="AA9:AC9" si="17">Z9+($AD9-$Y9)/5</f>
        <v>13.2</v>
      </c>
      <c r="AB9" s="9">
        <f t="shared" si="17"/>
        <v>14.799999999999999</v>
      </c>
      <c r="AC9" s="9">
        <f t="shared" si="17"/>
        <v>16.399999999999999</v>
      </c>
      <c r="AD9" s="7">
        <v>18</v>
      </c>
      <c r="AE9" s="9">
        <f>AD9+($AI9-$AD9)/5</f>
        <v>19.4526</v>
      </c>
      <c r="AF9" s="9">
        <f t="shared" ref="AF9:AH9" si="18">AE9+($AI9-$AD9)/5</f>
        <v>20.905200000000001</v>
      </c>
      <c r="AG9" s="9">
        <f t="shared" si="18"/>
        <v>22.357800000000001</v>
      </c>
      <c r="AH9" s="9">
        <f t="shared" si="18"/>
        <v>23.810400000000001</v>
      </c>
      <c r="AI9" s="7">
        <v>25.263000000000002</v>
      </c>
      <c r="AJ9" s="9">
        <f>AI9+($AN9-$AI9)/5</f>
        <v>26.2104</v>
      </c>
      <c r="AK9" s="9">
        <f t="shared" ref="AK9:AM9" si="19">AJ9+($AN9-$AI9)/5</f>
        <v>27.157799999999998</v>
      </c>
      <c r="AL9" s="9">
        <f t="shared" si="19"/>
        <v>28.105199999999996</v>
      </c>
      <c r="AM9" s="9">
        <f t="shared" si="19"/>
        <v>29.052599999999995</v>
      </c>
      <c r="AN9" s="7">
        <v>30</v>
      </c>
      <c r="AS9" s="1">
        <f>311*114/330</f>
        <v>107.43636363636364</v>
      </c>
    </row>
    <row r="10" spans="2:45" x14ac:dyDescent="0.4">
      <c r="B10" s="1" t="s">
        <v>5</v>
      </c>
      <c r="C10" s="10">
        <v>7.577</v>
      </c>
      <c r="D10" s="9">
        <f t="shared" ref="D10:I19" si="20">C10+($J10-$C10)/7</f>
        <v>7.5517142857142856</v>
      </c>
      <c r="E10" s="9">
        <f t="shared" si="20"/>
        <v>7.5264285714285712</v>
      </c>
      <c r="F10" s="9">
        <f t="shared" si="20"/>
        <v>7.5011428571428569</v>
      </c>
      <c r="G10" s="9">
        <f t="shared" si="20"/>
        <v>7.4758571428571425</v>
      </c>
      <c r="H10" s="9">
        <f t="shared" si="20"/>
        <v>7.4505714285714282</v>
      </c>
      <c r="I10" s="9">
        <f t="shared" si="20"/>
        <v>7.4252857142857138</v>
      </c>
      <c r="J10" s="11">
        <v>7.4</v>
      </c>
      <c r="K10" s="8">
        <f>J10-($J10-$O10)/5</f>
        <v>6.86</v>
      </c>
      <c r="L10" s="8">
        <f t="shared" ref="L10:N10" si="21">K10-($J10-$O10)/5</f>
        <v>6.32</v>
      </c>
      <c r="M10" s="8">
        <f t="shared" si="21"/>
        <v>5.78</v>
      </c>
      <c r="N10" s="8">
        <f t="shared" si="21"/>
        <v>5.24</v>
      </c>
      <c r="O10" s="11">
        <v>4.7</v>
      </c>
      <c r="P10" s="9">
        <f t="shared" ref="P10:S19" si="22">O10+($T10-$O10)/5</f>
        <v>4.74</v>
      </c>
      <c r="Q10" s="9">
        <v>4.7</v>
      </c>
      <c r="R10" s="39">
        <v>4.7</v>
      </c>
      <c r="S10" s="9">
        <f t="shared" si="22"/>
        <v>4.74</v>
      </c>
      <c r="T10" s="11">
        <v>4.9000000000000004</v>
      </c>
      <c r="U10" s="9">
        <f t="shared" ref="U10:X19" si="23">T10+($Y10-$T10)/5</f>
        <v>4.8080000000000007</v>
      </c>
      <c r="V10" s="9">
        <f t="shared" si="23"/>
        <v>4.7160000000000011</v>
      </c>
      <c r="W10" s="9">
        <f t="shared" si="23"/>
        <v>4.6240000000000014</v>
      </c>
      <c r="X10" s="9">
        <f t="shared" si="23"/>
        <v>4.5320000000000018</v>
      </c>
      <c r="Y10" s="12">
        <v>4.4400000000000004</v>
      </c>
      <c r="Z10" s="9">
        <f t="shared" ref="Z10:AC19" si="24">Y10+($AD10-$Y10)/5</f>
        <v>4.1120000000000001</v>
      </c>
      <c r="AA10" s="9">
        <f t="shared" si="24"/>
        <v>3.7839999999999998</v>
      </c>
      <c r="AB10" s="9">
        <f t="shared" si="24"/>
        <v>3.4559999999999995</v>
      </c>
      <c r="AC10" s="9">
        <f t="shared" si="24"/>
        <v>3.1279999999999992</v>
      </c>
      <c r="AD10" s="11">
        <v>2.8</v>
      </c>
      <c r="AE10" s="1">
        <f>AD10-($AD$10-$AI$10)/5</f>
        <v>2.2399999999999998</v>
      </c>
      <c r="AF10" s="1">
        <f t="shared" ref="AF10:AH10" si="25">AE10-($AD$10-$AI$10)/5</f>
        <v>1.6799999999999997</v>
      </c>
      <c r="AG10" s="1">
        <f t="shared" si="25"/>
        <v>1.1199999999999997</v>
      </c>
      <c r="AH10" s="1">
        <f t="shared" si="25"/>
        <v>0.55999999999999972</v>
      </c>
      <c r="AI10" s="5">
        <v>0</v>
      </c>
      <c r="AJ10" s="9">
        <f t="shared" ref="AJ10:AM19" si="26">AI10-($AI10-$AN10)/5</f>
        <v>0</v>
      </c>
      <c r="AK10" s="9">
        <f t="shared" si="26"/>
        <v>0</v>
      </c>
      <c r="AL10" s="9">
        <f t="shared" si="26"/>
        <v>0</v>
      </c>
      <c r="AM10" s="9">
        <f t="shared" si="26"/>
        <v>0</v>
      </c>
      <c r="AN10" s="5">
        <v>0</v>
      </c>
      <c r="AS10" s="1">
        <f>107/284</f>
        <v>0.37676056338028169</v>
      </c>
    </row>
    <row r="11" spans="2:45" x14ac:dyDescent="0.4">
      <c r="B11" s="1" t="s">
        <v>6</v>
      </c>
      <c r="C11" s="4"/>
      <c r="D11" s="9">
        <f t="shared" si="20"/>
        <v>0</v>
      </c>
      <c r="E11" s="9">
        <f t="shared" si="20"/>
        <v>0</v>
      </c>
      <c r="F11" s="9">
        <f t="shared" si="20"/>
        <v>0</v>
      </c>
      <c r="G11" s="9">
        <f t="shared" si="20"/>
        <v>0</v>
      </c>
      <c r="H11" s="9">
        <f t="shared" si="20"/>
        <v>0</v>
      </c>
      <c r="I11" s="9">
        <f t="shared" si="20"/>
        <v>0</v>
      </c>
      <c r="J11" s="5">
        <v>0</v>
      </c>
      <c r="K11" s="8">
        <f t="shared" ref="K11:N19" si="27">J11-($J11-$O11)/5</f>
        <v>0</v>
      </c>
      <c r="L11" s="8">
        <f t="shared" si="27"/>
        <v>0</v>
      </c>
      <c r="M11" s="8">
        <f t="shared" si="27"/>
        <v>0</v>
      </c>
      <c r="N11" s="8">
        <f t="shared" si="27"/>
        <v>0</v>
      </c>
      <c r="O11" s="11">
        <v>0</v>
      </c>
      <c r="P11" s="9">
        <f t="shared" si="22"/>
        <v>0</v>
      </c>
      <c r="Q11" s="9">
        <f t="shared" si="22"/>
        <v>0</v>
      </c>
      <c r="R11" s="39">
        <f t="shared" si="22"/>
        <v>0</v>
      </c>
      <c r="S11" s="9">
        <f t="shared" si="22"/>
        <v>0</v>
      </c>
      <c r="T11" s="11">
        <v>0</v>
      </c>
      <c r="U11" s="9">
        <f t="shared" si="23"/>
        <v>0</v>
      </c>
      <c r="V11" s="9">
        <f t="shared" si="23"/>
        <v>0</v>
      </c>
      <c r="W11" s="9">
        <f t="shared" si="23"/>
        <v>0</v>
      </c>
      <c r="X11" s="9">
        <f t="shared" si="23"/>
        <v>0</v>
      </c>
      <c r="Y11" s="11">
        <v>0</v>
      </c>
      <c r="Z11" s="9">
        <f t="shared" si="24"/>
        <v>0</v>
      </c>
      <c r="AA11" s="9">
        <f t="shared" si="24"/>
        <v>0</v>
      </c>
      <c r="AB11" s="9">
        <f t="shared" si="24"/>
        <v>0</v>
      </c>
      <c r="AC11" s="9">
        <f t="shared" si="24"/>
        <v>0</v>
      </c>
      <c r="AD11" s="11">
        <v>0</v>
      </c>
      <c r="AE11" s="9">
        <f>AD11-($AD$11-$AI$11)/5</f>
        <v>0</v>
      </c>
      <c r="AF11" s="9">
        <f t="shared" ref="AF11:AH11" si="28">AE11-($AD$11-$AI$11)/5</f>
        <v>0</v>
      </c>
      <c r="AG11" s="9">
        <f t="shared" si="28"/>
        <v>0</v>
      </c>
      <c r="AH11" s="9">
        <f t="shared" si="28"/>
        <v>0</v>
      </c>
      <c r="AI11" s="5">
        <v>0</v>
      </c>
      <c r="AJ11" s="9">
        <f t="shared" si="26"/>
        <v>0</v>
      </c>
      <c r="AK11" s="9">
        <f t="shared" si="26"/>
        <v>0</v>
      </c>
      <c r="AL11" s="9">
        <f t="shared" si="26"/>
        <v>0</v>
      </c>
      <c r="AM11" s="9">
        <f t="shared" si="26"/>
        <v>0</v>
      </c>
      <c r="AN11" s="5">
        <v>0</v>
      </c>
    </row>
    <row r="12" spans="2:45" x14ac:dyDescent="0.4">
      <c r="B12" s="1" t="s">
        <v>7</v>
      </c>
      <c r="C12" s="4">
        <v>4.3499999999999996</v>
      </c>
      <c r="D12" s="9">
        <f t="shared" si="20"/>
        <v>4.3107142857142851</v>
      </c>
      <c r="E12" s="9">
        <f t="shared" si="20"/>
        <v>4.2714285714285705</v>
      </c>
      <c r="F12" s="9">
        <f t="shared" si="20"/>
        <v>4.2321428571428559</v>
      </c>
      <c r="G12" s="9">
        <f t="shared" si="20"/>
        <v>4.1928571428571413</v>
      </c>
      <c r="H12" s="9">
        <f t="shared" si="20"/>
        <v>4.1535714285714267</v>
      </c>
      <c r="I12" s="9">
        <f t="shared" si="20"/>
        <v>4.1142857142857121</v>
      </c>
      <c r="J12" s="11">
        <v>4.0750000000000002</v>
      </c>
      <c r="K12" s="8">
        <f t="shared" si="27"/>
        <v>3.8200000000000003</v>
      </c>
      <c r="L12" s="8">
        <f t="shared" si="27"/>
        <v>3.5650000000000004</v>
      </c>
      <c r="M12" s="8">
        <f t="shared" si="27"/>
        <v>3.3100000000000005</v>
      </c>
      <c r="N12" s="8">
        <f t="shared" si="27"/>
        <v>3.0550000000000006</v>
      </c>
      <c r="O12" s="12">
        <v>2.8</v>
      </c>
      <c r="P12" s="9">
        <f t="shared" si="22"/>
        <v>3.12</v>
      </c>
      <c r="Q12" s="9">
        <f t="shared" si="22"/>
        <v>3.4400000000000004</v>
      </c>
      <c r="R12" s="39">
        <v>3.6</v>
      </c>
      <c r="S12" s="9">
        <f t="shared" si="22"/>
        <v>3.9200000000000004</v>
      </c>
      <c r="T12" s="11">
        <v>4.4000000000000004</v>
      </c>
      <c r="U12" s="9">
        <f t="shared" si="23"/>
        <v>4.4080000000000004</v>
      </c>
      <c r="V12" s="9">
        <f t="shared" si="23"/>
        <v>4.4160000000000004</v>
      </c>
      <c r="W12" s="9">
        <f t="shared" si="23"/>
        <v>4.4240000000000004</v>
      </c>
      <c r="X12" s="9">
        <f t="shared" si="23"/>
        <v>4.4320000000000004</v>
      </c>
      <c r="Y12" s="11">
        <v>4.4400000000000004</v>
      </c>
      <c r="Z12" s="9">
        <f t="shared" si="24"/>
        <v>3.5520000000000005</v>
      </c>
      <c r="AA12" s="9">
        <f t="shared" si="24"/>
        <v>2.6640000000000006</v>
      </c>
      <c r="AB12" s="9">
        <f t="shared" si="24"/>
        <v>1.7760000000000005</v>
      </c>
      <c r="AC12" s="9">
        <f t="shared" si="24"/>
        <v>0.88800000000000034</v>
      </c>
      <c r="AD12" s="11">
        <v>0</v>
      </c>
      <c r="AE12" s="13">
        <f t="shared" ref="AE12:AH19" si="29">AD12-($AD12-$AI12)/5</f>
        <v>0</v>
      </c>
      <c r="AF12" s="13">
        <f t="shared" si="29"/>
        <v>0</v>
      </c>
      <c r="AG12" s="13">
        <f t="shared" si="29"/>
        <v>0</v>
      </c>
      <c r="AH12" s="13">
        <f t="shared" si="29"/>
        <v>0</v>
      </c>
      <c r="AI12" s="5">
        <v>0</v>
      </c>
      <c r="AJ12" s="9">
        <f t="shared" si="26"/>
        <v>0</v>
      </c>
      <c r="AK12" s="9">
        <f t="shared" si="26"/>
        <v>0</v>
      </c>
      <c r="AL12" s="9">
        <f t="shared" si="26"/>
        <v>0</v>
      </c>
      <c r="AM12" s="9">
        <f t="shared" si="26"/>
        <v>0</v>
      </c>
      <c r="AN12" s="5">
        <v>0</v>
      </c>
    </row>
    <row r="13" spans="2:45" x14ac:dyDescent="0.4">
      <c r="B13" s="1" t="s">
        <v>8</v>
      </c>
      <c r="C13" s="10">
        <v>19.190000000000001</v>
      </c>
      <c r="D13" s="9">
        <f t="shared" si="20"/>
        <v>20.02</v>
      </c>
      <c r="E13" s="9">
        <f t="shared" si="20"/>
        <v>20.849999999999998</v>
      </c>
      <c r="F13" s="9">
        <f t="shared" si="20"/>
        <v>21.679999999999996</v>
      </c>
      <c r="G13" s="9">
        <f t="shared" si="20"/>
        <v>22.509999999999994</v>
      </c>
      <c r="H13" s="9">
        <f t="shared" si="20"/>
        <v>23.339999999999993</v>
      </c>
      <c r="I13" s="9">
        <f t="shared" si="20"/>
        <v>24.169999999999991</v>
      </c>
      <c r="J13" s="11">
        <v>25</v>
      </c>
      <c r="K13" s="8">
        <f t="shared" si="27"/>
        <v>25</v>
      </c>
      <c r="L13" s="8">
        <f t="shared" si="27"/>
        <v>25</v>
      </c>
      <c r="M13" s="8">
        <f t="shared" si="27"/>
        <v>25</v>
      </c>
      <c r="N13" s="8">
        <f t="shared" si="27"/>
        <v>25</v>
      </c>
      <c r="O13" s="11">
        <v>25</v>
      </c>
      <c r="P13" s="9">
        <f t="shared" si="22"/>
        <v>25</v>
      </c>
      <c r="Q13" s="9">
        <f t="shared" si="22"/>
        <v>25</v>
      </c>
      <c r="R13" s="39">
        <f t="shared" si="22"/>
        <v>25</v>
      </c>
      <c r="S13" s="9">
        <f t="shared" si="22"/>
        <v>25</v>
      </c>
      <c r="T13" s="11">
        <v>25</v>
      </c>
      <c r="U13" s="9">
        <f t="shared" si="23"/>
        <v>25</v>
      </c>
      <c r="V13" s="9">
        <f t="shared" si="23"/>
        <v>25</v>
      </c>
      <c r="W13" s="9">
        <f t="shared" si="23"/>
        <v>25</v>
      </c>
      <c r="X13" s="9">
        <f t="shared" si="23"/>
        <v>25</v>
      </c>
      <c r="Y13" s="11">
        <v>25</v>
      </c>
      <c r="Z13" s="9">
        <f t="shared" si="24"/>
        <v>25.26</v>
      </c>
      <c r="AA13" s="9">
        <f t="shared" si="24"/>
        <v>25.520000000000003</v>
      </c>
      <c r="AB13" s="9">
        <f t="shared" si="24"/>
        <v>25.780000000000005</v>
      </c>
      <c r="AC13" s="9">
        <f t="shared" si="24"/>
        <v>26.040000000000006</v>
      </c>
      <c r="AD13" s="11">
        <v>26.3</v>
      </c>
      <c r="AE13" s="13">
        <f t="shared" si="29"/>
        <v>26.301600000000001</v>
      </c>
      <c r="AF13" s="13">
        <f t="shared" si="29"/>
        <v>26.3032</v>
      </c>
      <c r="AG13" s="13">
        <f t="shared" si="29"/>
        <v>26.3048</v>
      </c>
      <c r="AH13" s="13">
        <f t="shared" si="29"/>
        <v>26.3064</v>
      </c>
      <c r="AI13" s="11">
        <v>26.308</v>
      </c>
      <c r="AJ13" s="9">
        <f t="shared" si="26"/>
        <v>26.308</v>
      </c>
      <c r="AK13" s="9">
        <f t="shared" si="26"/>
        <v>26.308</v>
      </c>
      <c r="AL13" s="9">
        <f t="shared" si="26"/>
        <v>26.308</v>
      </c>
      <c r="AM13" s="9">
        <f t="shared" si="26"/>
        <v>26.308</v>
      </c>
      <c r="AN13" s="11">
        <v>26.308</v>
      </c>
    </row>
    <row r="14" spans="2:45" x14ac:dyDescent="0.4">
      <c r="B14" s="1" t="s">
        <v>9</v>
      </c>
      <c r="C14" s="4">
        <v>7.92</v>
      </c>
      <c r="D14" s="9">
        <f t="shared" si="20"/>
        <v>8.0457142857142863</v>
      </c>
      <c r="E14" s="9">
        <f t="shared" si="20"/>
        <v>8.1714285714285726</v>
      </c>
      <c r="F14" s="9">
        <f t="shared" si="20"/>
        <v>8.2971428571428589</v>
      </c>
      <c r="G14" s="9">
        <f t="shared" si="20"/>
        <v>8.4228571428571453</v>
      </c>
      <c r="H14" s="9">
        <f t="shared" si="20"/>
        <v>8.5485714285714316</v>
      </c>
      <c r="I14" s="9">
        <f t="shared" si="20"/>
        <v>8.6742857142857179</v>
      </c>
      <c r="J14" s="11">
        <v>8.8000000000000007</v>
      </c>
      <c r="K14" s="8">
        <f t="shared" si="27"/>
        <v>8.8000000000000007</v>
      </c>
      <c r="L14" s="8">
        <f t="shared" si="27"/>
        <v>8.8000000000000007</v>
      </c>
      <c r="M14" s="8">
        <f t="shared" si="27"/>
        <v>8.8000000000000007</v>
      </c>
      <c r="N14" s="8">
        <f t="shared" si="27"/>
        <v>8.8000000000000007</v>
      </c>
      <c r="O14" s="11">
        <v>8.8000000000000007</v>
      </c>
      <c r="P14" s="9">
        <f t="shared" si="22"/>
        <v>8.8000000000000007</v>
      </c>
      <c r="Q14" s="9">
        <f t="shared" si="22"/>
        <v>8.8000000000000007</v>
      </c>
      <c r="R14" s="39">
        <f t="shared" si="22"/>
        <v>8.8000000000000007</v>
      </c>
      <c r="S14" s="9">
        <f t="shared" si="22"/>
        <v>8.8000000000000007</v>
      </c>
      <c r="T14" s="11">
        <v>8.8000000000000007</v>
      </c>
      <c r="U14" s="9">
        <f t="shared" si="23"/>
        <v>8.8000000000000007</v>
      </c>
      <c r="V14" s="9">
        <f t="shared" si="23"/>
        <v>8.8000000000000007</v>
      </c>
      <c r="W14" s="9">
        <f t="shared" si="23"/>
        <v>8.8000000000000007</v>
      </c>
      <c r="X14" s="9">
        <f t="shared" si="23"/>
        <v>8.8000000000000007</v>
      </c>
      <c r="Y14" s="11">
        <v>8.8000000000000007</v>
      </c>
      <c r="Z14" s="9">
        <f t="shared" si="24"/>
        <v>8.8000000000000007</v>
      </c>
      <c r="AA14" s="9">
        <f t="shared" si="24"/>
        <v>8.8000000000000007</v>
      </c>
      <c r="AB14" s="9">
        <f t="shared" si="24"/>
        <v>8.8000000000000007</v>
      </c>
      <c r="AC14" s="9">
        <f t="shared" si="24"/>
        <v>8.8000000000000007</v>
      </c>
      <c r="AD14" s="11">
        <v>8.8000000000000007</v>
      </c>
      <c r="AE14" s="13">
        <f t="shared" si="29"/>
        <v>8.8000000000000007</v>
      </c>
      <c r="AF14" s="13">
        <f t="shared" si="29"/>
        <v>8.8000000000000007</v>
      </c>
      <c r="AG14" s="13">
        <f t="shared" si="29"/>
        <v>8.8000000000000007</v>
      </c>
      <c r="AH14" s="13">
        <f t="shared" si="29"/>
        <v>8.8000000000000007</v>
      </c>
      <c r="AI14" s="11">
        <v>8.8000000000000007</v>
      </c>
      <c r="AJ14" s="9">
        <f t="shared" si="26"/>
        <v>8.8000000000000007</v>
      </c>
      <c r="AK14" s="9">
        <f t="shared" si="26"/>
        <v>8.8000000000000007</v>
      </c>
      <c r="AL14" s="9">
        <f t="shared" si="26"/>
        <v>8.8000000000000007</v>
      </c>
      <c r="AM14" s="9">
        <f t="shared" si="26"/>
        <v>8.8000000000000007</v>
      </c>
      <c r="AN14" s="5">
        <v>8.8000000000000007</v>
      </c>
    </row>
    <row r="15" spans="2:45" x14ac:dyDescent="0.4">
      <c r="B15" s="1" t="s">
        <v>10</v>
      </c>
      <c r="C15" s="4">
        <v>10.5</v>
      </c>
      <c r="D15" s="9">
        <f t="shared" si="20"/>
        <v>10.642857142857142</v>
      </c>
      <c r="E15" s="9">
        <f t="shared" si="20"/>
        <v>10.785714285714285</v>
      </c>
      <c r="F15" s="9">
        <f t="shared" si="20"/>
        <v>10.928571428571427</v>
      </c>
      <c r="G15" s="9">
        <f t="shared" si="20"/>
        <v>11.071428571428569</v>
      </c>
      <c r="H15" s="9">
        <f t="shared" si="20"/>
        <v>11.214285714285712</v>
      </c>
      <c r="I15" s="9">
        <f t="shared" si="20"/>
        <v>11.357142857142854</v>
      </c>
      <c r="J15" s="11">
        <v>11.5</v>
      </c>
      <c r="K15" s="8">
        <f t="shared" si="27"/>
        <v>12</v>
      </c>
      <c r="L15" s="8">
        <f t="shared" si="27"/>
        <v>12.5</v>
      </c>
      <c r="M15" s="8">
        <f t="shared" si="27"/>
        <v>13</v>
      </c>
      <c r="N15" s="8">
        <f t="shared" si="27"/>
        <v>13.5</v>
      </c>
      <c r="O15" s="11">
        <v>14</v>
      </c>
      <c r="P15" s="9">
        <f t="shared" si="22"/>
        <v>14</v>
      </c>
      <c r="Q15" s="9">
        <f t="shared" si="22"/>
        <v>14</v>
      </c>
      <c r="R15" s="39">
        <f t="shared" si="22"/>
        <v>14</v>
      </c>
      <c r="S15" s="9">
        <f t="shared" si="22"/>
        <v>14</v>
      </c>
      <c r="T15" s="11">
        <v>14</v>
      </c>
      <c r="U15" s="9">
        <f t="shared" si="23"/>
        <v>14</v>
      </c>
      <c r="V15" s="9">
        <f t="shared" si="23"/>
        <v>14</v>
      </c>
      <c r="W15" s="9">
        <f t="shared" si="23"/>
        <v>14</v>
      </c>
      <c r="X15" s="9">
        <f t="shared" si="23"/>
        <v>14</v>
      </c>
      <c r="Y15" s="11">
        <v>14</v>
      </c>
      <c r="Z15" s="9">
        <f t="shared" si="24"/>
        <v>14.879999999999999</v>
      </c>
      <c r="AA15" s="9">
        <f t="shared" si="24"/>
        <v>15.759999999999998</v>
      </c>
      <c r="AB15" s="9">
        <f t="shared" si="24"/>
        <v>16.639999999999997</v>
      </c>
      <c r="AC15" s="9">
        <f t="shared" si="24"/>
        <v>17.519999999999996</v>
      </c>
      <c r="AD15" s="11">
        <v>18.399999999999999</v>
      </c>
      <c r="AE15" s="13">
        <f t="shared" si="29"/>
        <v>18.399999999999999</v>
      </c>
      <c r="AF15" s="13">
        <f t="shared" si="29"/>
        <v>18.399999999999999</v>
      </c>
      <c r="AG15" s="13">
        <f t="shared" si="29"/>
        <v>18.399999999999999</v>
      </c>
      <c r="AH15" s="13">
        <f t="shared" si="29"/>
        <v>18.399999999999999</v>
      </c>
      <c r="AI15" s="11">
        <v>18.399999999999999</v>
      </c>
      <c r="AJ15" s="9">
        <f t="shared" si="26"/>
        <v>18.399999999999999</v>
      </c>
      <c r="AK15" s="9">
        <f t="shared" si="26"/>
        <v>18.399999999999999</v>
      </c>
      <c r="AL15" s="9">
        <f t="shared" si="26"/>
        <v>18.399999999999999</v>
      </c>
      <c r="AM15" s="9">
        <f t="shared" si="26"/>
        <v>18.399999999999999</v>
      </c>
      <c r="AN15" s="5">
        <v>18.399999999999999</v>
      </c>
    </row>
    <row r="16" spans="2:45" x14ac:dyDescent="0.4">
      <c r="B16" s="1" t="s">
        <v>11</v>
      </c>
      <c r="C16" s="4">
        <v>7.05</v>
      </c>
      <c r="D16" s="9">
        <f t="shared" si="20"/>
        <v>7.05</v>
      </c>
      <c r="E16" s="9">
        <f t="shared" si="20"/>
        <v>7.05</v>
      </c>
      <c r="F16" s="9">
        <f t="shared" si="20"/>
        <v>7.05</v>
      </c>
      <c r="G16" s="9">
        <f t="shared" si="20"/>
        <v>7.05</v>
      </c>
      <c r="H16" s="9">
        <f t="shared" si="20"/>
        <v>7.05</v>
      </c>
      <c r="I16" s="9">
        <f t="shared" si="20"/>
        <v>7.05</v>
      </c>
      <c r="J16" s="5">
        <v>7.05</v>
      </c>
      <c r="K16" s="8">
        <f t="shared" si="27"/>
        <v>7.05</v>
      </c>
      <c r="L16" s="8">
        <f t="shared" si="27"/>
        <v>7.05</v>
      </c>
      <c r="M16" s="8">
        <f t="shared" si="27"/>
        <v>7.05</v>
      </c>
      <c r="N16" s="8">
        <f t="shared" si="27"/>
        <v>7.05</v>
      </c>
      <c r="O16" s="5">
        <v>7.05</v>
      </c>
      <c r="P16" s="9">
        <f t="shared" si="22"/>
        <v>7.05</v>
      </c>
      <c r="Q16" s="9">
        <f t="shared" si="22"/>
        <v>7.05</v>
      </c>
      <c r="R16" s="39">
        <f t="shared" si="22"/>
        <v>7.05</v>
      </c>
      <c r="S16" s="9">
        <f t="shared" si="22"/>
        <v>7.05</v>
      </c>
      <c r="T16" s="5">
        <v>7.05</v>
      </c>
      <c r="U16" s="9">
        <f t="shared" si="23"/>
        <v>7.05</v>
      </c>
      <c r="V16" s="9">
        <f t="shared" si="23"/>
        <v>7.05</v>
      </c>
      <c r="W16" s="9">
        <f t="shared" si="23"/>
        <v>7.05</v>
      </c>
      <c r="X16" s="9">
        <f t="shared" si="23"/>
        <v>7.05</v>
      </c>
      <c r="Y16" s="5">
        <v>7.05</v>
      </c>
      <c r="Z16" s="9">
        <f t="shared" si="24"/>
        <v>7.05</v>
      </c>
      <c r="AA16" s="9">
        <f t="shared" si="24"/>
        <v>7.05</v>
      </c>
      <c r="AB16" s="9">
        <f t="shared" si="24"/>
        <v>7.05</v>
      </c>
      <c r="AC16" s="9">
        <f t="shared" si="24"/>
        <v>7.05</v>
      </c>
      <c r="AD16" s="5">
        <v>7.05</v>
      </c>
      <c r="AE16" s="13">
        <f t="shared" si="29"/>
        <v>7.05</v>
      </c>
      <c r="AF16" s="13">
        <f t="shared" si="29"/>
        <v>7.05</v>
      </c>
      <c r="AG16" s="13">
        <f t="shared" si="29"/>
        <v>7.05</v>
      </c>
      <c r="AH16" s="13">
        <f t="shared" si="29"/>
        <v>7.05</v>
      </c>
      <c r="AI16" s="5">
        <v>7.05</v>
      </c>
      <c r="AJ16" s="9">
        <f t="shared" si="26"/>
        <v>7.05</v>
      </c>
      <c r="AK16" s="9">
        <f t="shared" si="26"/>
        <v>7.05</v>
      </c>
      <c r="AL16" s="9">
        <f t="shared" si="26"/>
        <v>7.05</v>
      </c>
      <c r="AM16" s="9">
        <f t="shared" si="26"/>
        <v>7.05</v>
      </c>
      <c r="AN16" s="5">
        <v>7.05</v>
      </c>
    </row>
    <row r="17" spans="1:51" x14ac:dyDescent="0.4">
      <c r="B17" s="1" t="s">
        <v>36</v>
      </c>
      <c r="C17" s="4">
        <v>0</v>
      </c>
      <c r="D17" s="9">
        <f t="shared" si="20"/>
        <v>0</v>
      </c>
      <c r="E17" s="9">
        <f t="shared" si="20"/>
        <v>0</v>
      </c>
      <c r="F17" s="9">
        <f t="shared" si="20"/>
        <v>0</v>
      </c>
      <c r="G17" s="9">
        <f t="shared" si="20"/>
        <v>0</v>
      </c>
      <c r="H17" s="9">
        <f t="shared" si="20"/>
        <v>0</v>
      </c>
      <c r="I17" s="9">
        <f t="shared" si="20"/>
        <v>0</v>
      </c>
      <c r="J17" s="5">
        <v>0</v>
      </c>
      <c r="K17" s="8">
        <f t="shared" si="27"/>
        <v>0.74199999999999999</v>
      </c>
      <c r="L17" s="8">
        <f t="shared" si="27"/>
        <v>1.484</v>
      </c>
      <c r="M17" s="8">
        <f t="shared" si="27"/>
        <v>2.226</v>
      </c>
      <c r="N17" s="8">
        <f t="shared" si="27"/>
        <v>2.968</v>
      </c>
      <c r="O17" s="5">
        <v>3.71</v>
      </c>
      <c r="P17" s="9">
        <f t="shared" si="22"/>
        <v>3.71</v>
      </c>
      <c r="Q17" s="9">
        <f t="shared" si="22"/>
        <v>3.71</v>
      </c>
      <c r="R17" s="39">
        <f t="shared" si="22"/>
        <v>3.71</v>
      </c>
      <c r="S17" s="9">
        <f t="shared" si="22"/>
        <v>3.71</v>
      </c>
      <c r="T17" s="5">
        <v>3.71</v>
      </c>
      <c r="U17" s="9">
        <f t="shared" si="23"/>
        <v>3.71</v>
      </c>
      <c r="V17" s="9">
        <f t="shared" si="23"/>
        <v>3.71</v>
      </c>
      <c r="W17" s="9">
        <f t="shared" si="23"/>
        <v>3.71</v>
      </c>
      <c r="X17" s="9">
        <f t="shared" si="23"/>
        <v>3.71</v>
      </c>
      <c r="Y17" s="5">
        <v>3.71</v>
      </c>
      <c r="Z17" s="9">
        <f t="shared" si="24"/>
        <v>3.5880000000000001</v>
      </c>
      <c r="AA17" s="9">
        <f t="shared" si="24"/>
        <v>3.4660000000000002</v>
      </c>
      <c r="AB17" s="9">
        <f t="shared" si="24"/>
        <v>3.3440000000000003</v>
      </c>
      <c r="AC17" s="9">
        <f t="shared" si="24"/>
        <v>3.2220000000000004</v>
      </c>
      <c r="AD17" s="5">
        <v>3.1</v>
      </c>
      <c r="AE17" s="13">
        <f t="shared" si="29"/>
        <v>3.1</v>
      </c>
      <c r="AF17" s="13">
        <f t="shared" si="29"/>
        <v>3.1</v>
      </c>
      <c r="AG17" s="13">
        <f t="shared" si="29"/>
        <v>3.1</v>
      </c>
      <c r="AH17" s="13">
        <f t="shared" si="29"/>
        <v>3.1</v>
      </c>
      <c r="AI17" s="5">
        <v>3.1</v>
      </c>
      <c r="AJ17" s="9">
        <f t="shared" si="26"/>
        <v>3.1</v>
      </c>
      <c r="AK17" s="9">
        <f t="shared" si="26"/>
        <v>3.1</v>
      </c>
      <c r="AL17" s="9">
        <f t="shared" si="26"/>
        <v>3.1</v>
      </c>
      <c r="AM17" s="9">
        <f t="shared" si="26"/>
        <v>3.1</v>
      </c>
      <c r="AN17" s="5">
        <v>3.1</v>
      </c>
    </row>
    <row r="18" spans="1:51" x14ac:dyDescent="0.4">
      <c r="B18" s="1" t="s">
        <v>12</v>
      </c>
      <c r="C18" s="4">
        <v>2.1</v>
      </c>
      <c r="D18" s="9">
        <f t="shared" si="20"/>
        <v>2.2285714285714286</v>
      </c>
      <c r="E18" s="9">
        <f t="shared" si="20"/>
        <v>2.3571428571428572</v>
      </c>
      <c r="F18" s="9">
        <f t="shared" si="20"/>
        <v>2.4857142857142858</v>
      </c>
      <c r="G18" s="9">
        <f t="shared" si="20"/>
        <v>2.6142857142857143</v>
      </c>
      <c r="H18" s="9">
        <f t="shared" si="20"/>
        <v>2.7428571428571429</v>
      </c>
      <c r="I18" s="9">
        <f t="shared" si="20"/>
        <v>2.8714285714285714</v>
      </c>
      <c r="J18" s="11">
        <v>3</v>
      </c>
      <c r="K18" s="8">
        <f t="shared" si="27"/>
        <v>3</v>
      </c>
      <c r="L18" s="8">
        <f t="shared" si="27"/>
        <v>3</v>
      </c>
      <c r="M18" s="8">
        <f t="shared" si="27"/>
        <v>3</v>
      </c>
      <c r="N18" s="8">
        <f t="shared" si="27"/>
        <v>3</v>
      </c>
      <c r="O18" s="11">
        <v>3</v>
      </c>
      <c r="P18" s="9">
        <f t="shared" si="22"/>
        <v>3</v>
      </c>
      <c r="Q18" s="9">
        <f t="shared" si="22"/>
        <v>3</v>
      </c>
      <c r="R18" s="39">
        <f t="shared" si="22"/>
        <v>3</v>
      </c>
      <c r="S18" s="9">
        <f t="shared" si="22"/>
        <v>3</v>
      </c>
      <c r="T18" s="11">
        <v>3</v>
      </c>
      <c r="U18" s="9">
        <f t="shared" si="23"/>
        <v>3</v>
      </c>
      <c r="V18" s="9">
        <f t="shared" si="23"/>
        <v>3</v>
      </c>
      <c r="W18" s="9">
        <f t="shared" si="23"/>
        <v>3</v>
      </c>
      <c r="X18" s="9">
        <f t="shared" si="23"/>
        <v>3</v>
      </c>
      <c r="Y18" s="11">
        <v>3</v>
      </c>
      <c r="Z18" s="9">
        <f t="shared" si="24"/>
        <v>3.2</v>
      </c>
      <c r="AA18" s="9">
        <f t="shared" si="24"/>
        <v>3.4000000000000004</v>
      </c>
      <c r="AB18" s="9">
        <f t="shared" si="24"/>
        <v>3.6000000000000005</v>
      </c>
      <c r="AC18" s="9">
        <f t="shared" si="24"/>
        <v>3.8000000000000007</v>
      </c>
      <c r="AD18" s="5">
        <v>4</v>
      </c>
      <c r="AE18" s="13">
        <f t="shared" si="29"/>
        <v>4</v>
      </c>
      <c r="AF18" s="13">
        <f t="shared" si="29"/>
        <v>4</v>
      </c>
      <c r="AG18" s="13">
        <f t="shared" si="29"/>
        <v>4</v>
      </c>
      <c r="AH18" s="13">
        <f t="shared" si="29"/>
        <v>4</v>
      </c>
      <c r="AI18" s="5">
        <v>4</v>
      </c>
      <c r="AJ18" s="9">
        <f t="shared" si="26"/>
        <v>4</v>
      </c>
      <c r="AK18" s="9">
        <f t="shared" si="26"/>
        <v>4</v>
      </c>
      <c r="AL18" s="9">
        <f t="shared" si="26"/>
        <v>4</v>
      </c>
      <c r="AM18" s="9">
        <f t="shared" si="26"/>
        <v>4</v>
      </c>
      <c r="AN18" s="5">
        <v>4</v>
      </c>
    </row>
    <row r="19" spans="1:51" x14ac:dyDescent="0.4">
      <c r="B19" s="1" t="s">
        <v>13</v>
      </c>
      <c r="C19" s="4">
        <v>0.2</v>
      </c>
      <c r="D19" s="9">
        <f>C19+($J19-$C19)/7</f>
        <v>0.45714285714285718</v>
      </c>
      <c r="E19" s="9">
        <f t="shared" si="20"/>
        <v>0.71428571428571441</v>
      </c>
      <c r="F19" s="9">
        <f t="shared" si="20"/>
        <v>0.97142857142857153</v>
      </c>
      <c r="G19" s="9">
        <f t="shared" si="20"/>
        <v>1.2285714285714286</v>
      </c>
      <c r="H19" s="9">
        <f t="shared" si="20"/>
        <v>1.4857142857142858</v>
      </c>
      <c r="I19" s="9">
        <f t="shared" si="20"/>
        <v>1.7428571428571429</v>
      </c>
      <c r="J19" s="11">
        <v>2</v>
      </c>
      <c r="K19" s="8">
        <f t="shared" si="27"/>
        <v>2.2000000000000002</v>
      </c>
      <c r="L19" s="8">
        <f t="shared" si="27"/>
        <v>2.4000000000000004</v>
      </c>
      <c r="M19" s="8">
        <f t="shared" si="27"/>
        <v>2.6000000000000005</v>
      </c>
      <c r="N19" s="8">
        <f t="shared" si="27"/>
        <v>2.8000000000000007</v>
      </c>
      <c r="O19" s="11">
        <v>3</v>
      </c>
      <c r="P19" s="9">
        <f t="shared" si="22"/>
        <v>3</v>
      </c>
      <c r="Q19" s="9">
        <f t="shared" si="22"/>
        <v>3</v>
      </c>
      <c r="R19" s="39">
        <f t="shared" si="22"/>
        <v>3</v>
      </c>
      <c r="S19" s="9">
        <f t="shared" si="22"/>
        <v>3</v>
      </c>
      <c r="T19" s="11">
        <v>3</v>
      </c>
      <c r="U19" s="9">
        <f>T19+($Y19-$T19)/5</f>
        <v>3</v>
      </c>
      <c r="V19" s="9">
        <f t="shared" si="23"/>
        <v>3</v>
      </c>
      <c r="W19" s="9">
        <f t="shared" si="23"/>
        <v>3</v>
      </c>
      <c r="X19" s="9">
        <f t="shared" si="23"/>
        <v>3</v>
      </c>
      <c r="Y19" s="11">
        <v>3</v>
      </c>
      <c r="Z19" s="9">
        <f>Y19+($AD19-$Y19)/5</f>
        <v>2.8</v>
      </c>
      <c r="AA19" s="9">
        <f t="shared" si="24"/>
        <v>2.5999999999999996</v>
      </c>
      <c r="AB19" s="9">
        <f t="shared" si="24"/>
        <v>2.3999999999999995</v>
      </c>
      <c r="AC19" s="9">
        <f t="shared" si="24"/>
        <v>2.1999999999999993</v>
      </c>
      <c r="AD19" s="5">
        <v>2</v>
      </c>
      <c r="AE19" s="13">
        <f>AD19-($AD19-$AI19)/5</f>
        <v>2</v>
      </c>
      <c r="AF19" s="13">
        <f t="shared" si="29"/>
        <v>2</v>
      </c>
      <c r="AG19" s="13">
        <f t="shared" si="29"/>
        <v>2</v>
      </c>
      <c r="AH19" s="13">
        <f t="shared" si="29"/>
        <v>2</v>
      </c>
      <c r="AI19" s="5">
        <v>2</v>
      </c>
      <c r="AJ19" s="9">
        <f>AI19-($AI19-$AN19)/5</f>
        <v>2</v>
      </c>
      <c r="AK19" s="9">
        <f t="shared" si="26"/>
        <v>2</v>
      </c>
      <c r="AL19" s="9">
        <f t="shared" si="26"/>
        <v>2</v>
      </c>
      <c r="AM19" s="9">
        <f t="shared" si="26"/>
        <v>2</v>
      </c>
      <c r="AN19" s="5">
        <v>2</v>
      </c>
    </row>
    <row r="20" spans="1:51" x14ac:dyDescent="0.4">
      <c r="C20" s="4"/>
      <c r="J20" s="5"/>
      <c r="O20" s="5"/>
      <c r="R20" s="36"/>
      <c r="T20" s="5"/>
      <c r="Y20" s="5"/>
      <c r="AD20" s="5"/>
      <c r="AI20" s="5"/>
      <c r="AN20" s="5"/>
    </row>
    <row r="21" spans="1:51" x14ac:dyDescent="0.4">
      <c r="B21" s="1" t="s">
        <v>14</v>
      </c>
      <c r="C21" s="14">
        <f>SUM(C7:C20)</f>
        <v>82.804000000000002</v>
      </c>
      <c r="D21" s="13">
        <f t="shared" ref="D21:AN21" si="30">SUM(D7:D20)</f>
        <v>81.356714285714276</v>
      </c>
      <c r="E21" s="13">
        <f t="shared" si="30"/>
        <v>79.896428571428558</v>
      </c>
      <c r="F21" s="13">
        <f t="shared" si="30"/>
        <v>81.31614285714285</v>
      </c>
      <c r="G21" s="13">
        <f t="shared" si="30"/>
        <v>82.735857142857128</v>
      </c>
      <c r="H21" s="13">
        <f t="shared" si="30"/>
        <v>82.677571428571412</v>
      </c>
      <c r="I21" s="13">
        <f t="shared" si="30"/>
        <v>83.395285714285706</v>
      </c>
      <c r="J21" s="15">
        <f t="shared" si="30"/>
        <v>84.814999999999998</v>
      </c>
      <c r="K21" s="13">
        <f t="shared" si="30"/>
        <v>85.462000000000003</v>
      </c>
      <c r="L21" s="13">
        <f t="shared" si="30"/>
        <v>86.111000000000004</v>
      </c>
      <c r="M21" s="13">
        <f t="shared" si="30"/>
        <v>86.757999999999996</v>
      </c>
      <c r="N21" s="13">
        <f t="shared" si="30"/>
        <v>87.405000000000001</v>
      </c>
      <c r="O21" s="15">
        <f t="shared" si="30"/>
        <v>86.499999999999986</v>
      </c>
      <c r="P21" s="13">
        <f t="shared" si="30"/>
        <v>85.867599999999996</v>
      </c>
      <c r="Q21" s="13">
        <f t="shared" si="30"/>
        <v>85.155199999999994</v>
      </c>
      <c r="R21" s="37">
        <f t="shared" si="30"/>
        <v>84.922799999999995</v>
      </c>
      <c r="S21" s="13">
        <f t="shared" si="30"/>
        <v>84.290399999999991</v>
      </c>
      <c r="T21" s="15">
        <f t="shared" si="30"/>
        <v>85.337999999999994</v>
      </c>
      <c r="U21" s="13">
        <f t="shared" si="30"/>
        <v>82.284999999999997</v>
      </c>
      <c r="V21" s="13">
        <f t="shared" si="30"/>
        <v>83.050999999999988</v>
      </c>
      <c r="W21" s="13">
        <f t="shared" si="30"/>
        <v>84.566999999999993</v>
      </c>
      <c r="X21" s="13">
        <f t="shared" si="30"/>
        <v>86.082999999999998</v>
      </c>
      <c r="Y21" s="15">
        <f t="shared" si="30"/>
        <v>88.591999999999985</v>
      </c>
      <c r="Z21" s="13">
        <f t="shared" si="30"/>
        <v>88.180999999999983</v>
      </c>
      <c r="AA21" s="13">
        <f t="shared" si="30"/>
        <v>88.763000000000005</v>
      </c>
      <c r="AB21" s="13">
        <f t="shared" si="30"/>
        <v>89.344999999999999</v>
      </c>
      <c r="AC21" s="13">
        <f t="shared" si="30"/>
        <v>89.926999999999992</v>
      </c>
      <c r="AD21" s="15">
        <f t="shared" si="30"/>
        <v>90.45</v>
      </c>
      <c r="AE21" s="13">
        <f t="shared" si="30"/>
        <v>91.344199999999987</v>
      </c>
      <c r="AF21" s="13">
        <f t="shared" si="30"/>
        <v>92.238399999999999</v>
      </c>
      <c r="AG21" s="13">
        <f t="shared" si="30"/>
        <v>93.132599999999982</v>
      </c>
      <c r="AH21" s="13">
        <f t="shared" si="30"/>
        <v>94.026799999999994</v>
      </c>
      <c r="AI21" s="15">
        <f t="shared" si="30"/>
        <v>94.920999999999978</v>
      </c>
      <c r="AJ21" s="13">
        <f t="shared" si="30"/>
        <v>95.868399999999994</v>
      </c>
      <c r="AK21" s="13">
        <f t="shared" si="30"/>
        <v>96.815799999999982</v>
      </c>
      <c r="AL21" s="13">
        <f t="shared" si="30"/>
        <v>97.763199999999998</v>
      </c>
      <c r="AM21" s="13">
        <f t="shared" si="30"/>
        <v>98.710599999999985</v>
      </c>
      <c r="AN21" s="13">
        <f t="shared" si="30"/>
        <v>99.658000000000001</v>
      </c>
    </row>
    <row r="22" spans="1:51" x14ac:dyDescent="0.4">
      <c r="B22" s="1" t="s">
        <v>37</v>
      </c>
      <c r="C22" s="16">
        <v>45108</v>
      </c>
      <c r="D22" s="17">
        <v>45474</v>
      </c>
      <c r="E22" s="17">
        <v>45839</v>
      </c>
      <c r="F22" s="17">
        <v>46204</v>
      </c>
      <c r="G22" s="17">
        <v>46569</v>
      </c>
      <c r="H22" s="17">
        <v>46935</v>
      </c>
      <c r="I22" s="17">
        <v>47300</v>
      </c>
      <c r="J22" s="18">
        <v>47665</v>
      </c>
      <c r="K22" s="17">
        <v>48030</v>
      </c>
      <c r="L22" s="17">
        <v>48396</v>
      </c>
      <c r="M22" s="17">
        <v>48761</v>
      </c>
      <c r="N22" s="17">
        <v>49126</v>
      </c>
      <c r="O22" s="18">
        <v>49491</v>
      </c>
      <c r="P22" s="17">
        <v>49857</v>
      </c>
      <c r="Q22" s="17">
        <v>50222</v>
      </c>
      <c r="R22" s="38">
        <v>50587</v>
      </c>
      <c r="S22" s="17">
        <v>50952</v>
      </c>
      <c r="T22" s="18">
        <v>51318</v>
      </c>
      <c r="U22" s="17">
        <v>51683</v>
      </c>
      <c r="V22" s="17">
        <v>52048</v>
      </c>
      <c r="W22" s="17">
        <v>52413</v>
      </c>
      <c r="X22" s="17">
        <v>52779</v>
      </c>
      <c r="Y22" s="18">
        <v>53144</v>
      </c>
      <c r="Z22" s="17">
        <v>53509</v>
      </c>
      <c r="AA22" s="17">
        <v>53874</v>
      </c>
      <c r="AB22" s="17">
        <v>54240</v>
      </c>
      <c r="AC22" s="17">
        <v>54605</v>
      </c>
      <c r="AD22" s="18">
        <v>54970</v>
      </c>
      <c r="AE22" s="17">
        <v>55335</v>
      </c>
      <c r="AF22" s="17">
        <v>55701</v>
      </c>
      <c r="AG22" s="17">
        <v>56066</v>
      </c>
      <c r="AH22" s="17">
        <v>56431</v>
      </c>
      <c r="AI22" s="18">
        <v>56796</v>
      </c>
      <c r="AJ22" s="17">
        <v>57162</v>
      </c>
      <c r="AK22" s="17">
        <v>57527</v>
      </c>
      <c r="AL22" s="17">
        <v>57892</v>
      </c>
      <c r="AM22" s="17">
        <v>58257</v>
      </c>
      <c r="AN22" s="18">
        <v>58623</v>
      </c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</row>
    <row r="23" spans="1:51" x14ac:dyDescent="0.4">
      <c r="C23" s="4">
        <v>199.2</v>
      </c>
      <c r="J23" s="5"/>
      <c r="O23" s="5"/>
      <c r="R23" s="36"/>
      <c r="T23" s="5"/>
      <c r="Y23" s="5"/>
      <c r="AD23" s="5"/>
      <c r="AI23" s="5"/>
      <c r="AN23" s="5"/>
    </row>
    <row r="24" spans="1:51" x14ac:dyDescent="0.4">
      <c r="B24" s="1" t="s">
        <v>15</v>
      </c>
      <c r="C24" s="4">
        <v>201.5728</v>
      </c>
      <c r="D24" s="9">
        <v>202.45750000000001</v>
      </c>
      <c r="E24" s="9">
        <v>203.44060000000002</v>
      </c>
      <c r="F24" s="9">
        <v>204.52210000000002</v>
      </c>
      <c r="G24" s="9">
        <v>205.702</v>
      </c>
      <c r="H24" s="9">
        <v>206.9803</v>
      </c>
      <c r="I24" s="9">
        <v>208.35700000000003</v>
      </c>
      <c r="J24" s="11">
        <v>209.83210000000003</v>
      </c>
      <c r="K24" s="9">
        <v>211.40560000000002</v>
      </c>
      <c r="L24" s="9">
        <v>213.07750000000001</v>
      </c>
      <c r="M24" s="9">
        <v>214.84780000000001</v>
      </c>
      <c r="N24" s="9">
        <v>216.7165</v>
      </c>
      <c r="O24" s="11">
        <v>218.68360000000001</v>
      </c>
      <c r="P24" s="9">
        <v>220.7491</v>
      </c>
      <c r="Q24" s="9">
        <v>222.91300000000001</v>
      </c>
      <c r="R24" s="39">
        <v>225.17530000000002</v>
      </c>
      <c r="S24" s="9">
        <v>227.536</v>
      </c>
      <c r="T24" s="11">
        <v>229.99510000000001</v>
      </c>
      <c r="U24" s="9">
        <v>232.55260000000004</v>
      </c>
      <c r="V24" s="9">
        <v>235.20850000000002</v>
      </c>
      <c r="W24" s="9">
        <v>237.96280000000002</v>
      </c>
      <c r="X24" s="9">
        <v>240.81550000000001</v>
      </c>
      <c r="Y24" s="11">
        <v>243.76660000000001</v>
      </c>
      <c r="Z24" s="9">
        <v>246.81610000000003</v>
      </c>
      <c r="AA24" s="9">
        <v>249.964</v>
      </c>
      <c r="AB24" s="9">
        <v>253.21030000000002</v>
      </c>
      <c r="AC24" s="9">
        <v>256.55500000000001</v>
      </c>
      <c r="AD24" s="5">
        <v>259.99810000000002</v>
      </c>
      <c r="AE24" s="9">
        <v>263.53960000000001</v>
      </c>
      <c r="AF24" s="9">
        <v>267.17950000000002</v>
      </c>
      <c r="AG24" s="9">
        <v>270.9178</v>
      </c>
      <c r="AH24" s="9">
        <v>274.75450000000001</v>
      </c>
      <c r="AI24" s="11">
        <v>278.68960000000004</v>
      </c>
      <c r="AJ24" s="9">
        <v>282.72310000000004</v>
      </c>
      <c r="AK24" s="9">
        <v>286.85500000000002</v>
      </c>
      <c r="AL24" s="9">
        <v>291.08530000000002</v>
      </c>
      <c r="AM24" s="9">
        <v>295.41399999999999</v>
      </c>
      <c r="AN24" s="11">
        <v>299.84109999999998</v>
      </c>
    </row>
    <row r="25" spans="1:51" x14ac:dyDescent="0.4">
      <c r="C25" s="19">
        <f>C24/$C$23</f>
        <v>1.0119116465863454</v>
      </c>
      <c r="D25" s="20">
        <f t="shared" ref="D25:AN25" si="31">D24/$C$23</f>
        <v>1.0163529116465864</v>
      </c>
      <c r="E25" s="20">
        <f t="shared" si="31"/>
        <v>1.0212881526104418</v>
      </c>
      <c r="F25" s="20">
        <f t="shared" si="31"/>
        <v>1.0267173694779119</v>
      </c>
      <c r="G25" s="20">
        <f t="shared" si="31"/>
        <v>1.032640562248996</v>
      </c>
      <c r="H25" s="20">
        <f t="shared" si="31"/>
        <v>1.0390577309236948</v>
      </c>
      <c r="I25" s="20">
        <f t="shared" si="31"/>
        <v>1.0459688755020082</v>
      </c>
      <c r="J25" s="21">
        <f>J24/$C$23</f>
        <v>1.0533739959839359</v>
      </c>
      <c r="K25" s="20">
        <f t="shared" si="31"/>
        <v>1.061273092369478</v>
      </c>
      <c r="L25" s="20">
        <f t="shared" si="31"/>
        <v>1.0696661646586347</v>
      </c>
      <c r="M25" s="20">
        <f t="shared" si="31"/>
        <v>1.0785532128514057</v>
      </c>
      <c r="N25" s="20">
        <f t="shared" si="31"/>
        <v>1.0879342369477911</v>
      </c>
      <c r="O25" s="21">
        <f t="shared" si="31"/>
        <v>1.0978092369477912</v>
      </c>
      <c r="P25" s="20">
        <f t="shared" si="31"/>
        <v>1.1081782128514057</v>
      </c>
      <c r="Q25" s="20">
        <f t="shared" si="31"/>
        <v>1.1190411646586347</v>
      </c>
      <c r="R25" s="40">
        <f t="shared" si="31"/>
        <v>1.1303980923694781</v>
      </c>
      <c r="S25" s="20">
        <f t="shared" si="31"/>
        <v>1.1422489959839359</v>
      </c>
      <c r="T25" s="21">
        <f t="shared" si="31"/>
        <v>1.1545938755020082</v>
      </c>
      <c r="U25" s="20">
        <f t="shared" si="31"/>
        <v>1.1674327309236951</v>
      </c>
      <c r="V25" s="20">
        <f t="shared" si="31"/>
        <v>1.1807655622489961</v>
      </c>
      <c r="W25" s="20">
        <f t="shared" si="31"/>
        <v>1.1945923694779117</v>
      </c>
      <c r="X25" s="20">
        <f t="shared" si="31"/>
        <v>1.208913152610442</v>
      </c>
      <c r="Y25" s="21">
        <f t="shared" si="31"/>
        <v>1.2237279116465865</v>
      </c>
      <c r="Z25" s="20">
        <f t="shared" si="31"/>
        <v>1.2390366465863456</v>
      </c>
      <c r="AA25" s="20">
        <f t="shared" si="31"/>
        <v>1.254839357429719</v>
      </c>
      <c r="AB25" s="20">
        <f t="shared" si="31"/>
        <v>1.271136044176707</v>
      </c>
      <c r="AC25" s="20">
        <f t="shared" si="31"/>
        <v>1.2879267068273093</v>
      </c>
      <c r="AD25" s="21">
        <f t="shared" si="31"/>
        <v>1.3052113453815264</v>
      </c>
      <c r="AE25" s="6">
        <f t="shared" si="31"/>
        <v>1.3229899598393575</v>
      </c>
      <c r="AF25" s="6">
        <f t="shared" si="31"/>
        <v>1.3412625502008033</v>
      </c>
      <c r="AG25" s="6">
        <f t="shared" si="31"/>
        <v>1.3600291164658636</v>
      </c>
      <c r="AH25" s="6">
        <f t="shared" si="31"/>
        <v>1.3792896586345382</v>
      </c>
      <c r="AI25" s="21">
        <f t="shared" si="31"/>
        <v>1.3990441767068276</v>
      </c>
      <c r="AJ25" s="6">
        <f t="shared" si="31"/>
        <v>1.4192926706827311</v>
      </c>
      <c r="AK25" s="6">
        <f t="shared" si="31"/>
        <v>1.4400351405622491</v>
      </c>
      <c r="AL25" s="6">
        <f t="shared" si="31"/>
        <v>1.4612715863453818</v>
      </c>
      <c r="AM25" s="6">
        <f t="shared" si="31"/>
        <v>1.4830020080321284</v>
      </c>
      <c r="AN25" s="21">
        <f t="shared" si="31"/>
        <v>1.50522640562249</v>
      </c>
      <c r="AR25" s="22"/>
    </row>
    <row r="26" spans="1:51" x14ac:dyDescent="0.4">
      <c r="B26" s="1" t="s">
        <v>16</v>
      </c>
      <c r="C26" s="26">
        <v>551</v>
      </c>
      <c r="J26" s="35">
        <v>1059</v>
      </c>
      <c r="O26" s="35">
        <f>'Sc RP5 energy '!E24</f>
        <v>1227</v>
      </c>
      <c r="T26" s="24">
        <v>1224</v>
      </c>
      <c r="Y26" s="24">
        <f>'Sc RP5 energy '!$I$24</f>
        <v>1225</v>
      </c>
      <c r="AD26" s="24">
        <f>'Sc RP5 energy '!J24</f>
        <v>1212</v>
      </c>
      <c r="AI26" s="24">
        <f>'Sc RP5 energy '!K24</f>
        <v>1209</v>
      </c>
      <c r="AN26" s="24">
        <f>'Sc RP5 energy '!L24</f>
        <v>1208</v>
      </c>
      <c r="AR26" s="25"/>
    </row>
    <row r="27" spans="1:51" x14ac:dyDescent="0.4">
      <c r="A27" s="1" t="s">
        <v>17</v>
      </c>
      <c r="B27" s="1" t="s">
        <v>18</v>
      </c>
      <c r="C27" s="26">
        <v>38.799999999999997</v>
      </c>
      <c r="J27" s="26">
        <v>39.1</v>
      </c>
      <c r="O27" s="35">
        <f>'Sc RP5 energy '!E25</f>
        <v>41</v>
      </c>
      <c r="T27" s="24">
        <v>38.700000000000003</v>
      </c>
      <c r="Y27" s="24">
        <f>'Sc RP5 energy '!I25</f>
        <v>38.6</v>
      </c>
      <c r="AD27" s="24">
        <f>'Sc RP5 energy '!J25</f>
        <v>39.200000000000003</v>
      </c>
      <c r="AI27" s="24">
        <f>'Sc RP5 energy '!K25</f>
        <v>38.700000000000003</v>
      </c>
      <c r="AN27" s="24">
        <f>'Sc RP5 energy '!L25</f>
        <v>35.5</v>
      </c>
    </row>
    <row r="28" spans="1:51" x14ac:dyDescent="0.4">
      <c r="A28" s="1" t="s">
        <v>19</v>
      </c>
      <c r="B28" s="1" t="s">
        <v>20</v>
      </c>
      <c r="C28" s="26">
        <v>556</v>
      </c>
      <c r="D28" s="9">
        <f>C28+($J28-$C28)/7</f>
        <v>545.42857142857144</v>
      </c>
      <c r="E28" s="9">
        <f t="shared" ref="E28:I29" si="32">D28+($J28-$C28)/7</f>
        <v>534.85714285714289</v>
      </c>
      <c r="F28" s="9">
        <f t="shared" si="32"/>
        <v>524.28571428571433</v>
      </c>
      <c r="G28" s="9">
        <f t="shared" si="32"/>
        <v>513.71428571428578</v>
      </c>
      <c r="H28" s="9">
        <f t="shared" si="32"/>
        <v>503.14285714285722</v>
      </c>
      <c r="I28" s="9">
        <f t="shared" si="32"/>
        <v>492.57142857142867</v>
      </c>
      <c r="J28" s="26">
        <v>482</v>
      </c>
      <c r="K28" s="8">
        <f t="shared" ref="K28:N29" si="33">J28-($J28-$O28)/5</f>
        <v>473.2</v>
      </c>
      <c r="L28" s="8">
        <f t="shared" si="33"/>
        <v>464.4</v>
      </c>
      <c r="M28" s="8">
        <f t="shared" si="33"/>
        <v>455.59999999999997</v>
      </c>
      <c r="N28" s="8">
        <f t="shared" si="33"/>
        <v>446.79999999999995</v>
      </c>
      <c r="O28" s="35">
        <f>'Sc RP5 energy '!E26</f>
        <v>438</v>
      </c>
      <c r="P28" s="8">
        <f>O28-($O28-$T28)/5</f>
        <v>425.4</v>
      </c>
      <c r="Q28" s="8">
        <f t="shared" ref="Q28:S29" si="34">P28-($O28-$T28)/5</f>
        <v>412.79999999999995</v>
      </c>
      <c r="R28" s="8">
        <f t="shared" si="34"/>
        <v>400.19999999999993</v>
      </c>
      <c r="S28" s="8">
        <f t="shared" si="34"/>
        <v>387.59999999999991</v>
      </c>
      <c r="T28" s="24">
        <v>375</v>
      </c>
      <c r="U28" s="13">
        <f>T28-($T28-$Y28)/5</f>
        <v>336</v>
      </c>
      <c r="V28" s="13">
        <f t="shared" ref="V28:X29" si="35">U28-($T28-$Y28)/5</f>
        <v>297</v>
      </c>
      <c r="W28" s="13">
        <f t="shared" si="35"/>
        <v>258</v>
      </c>
      <c r="X28" s="13">
        <f t="shared" si="35"/>
        <v>219</v>
      </c>
      <c r="Y28" s="24">
        <f>'Sc RP5 energy '!I26</f>
        <v>180</v>
      </c>
      <c r="Z28" s="13">
        <f>Y28-($Y28-$AD28)/5</f>
        <v>144.6</v>
      </c>
      <c r="AA28" s="13">
        <f t="shared" ref="AA28:AC29" si="36">Z28-($Y28-$AD28)/5</f>
        <v>109.19999999999999</v>
      </c>
      <c r="AB28" s="13">
        <f t="shared" si="36"/>
        <v>73.799999999999983</v>
      </c>
      <c r="AC28" s="13">
        <f t="shared" si="36"/>
        <v>38.399999999999984</v>
      </c>
      <c r="AD28" s="24">
        <f>'Sc RP5 energy '!J26</f>
        <v>3</v>
      </c>
      <c r="AE28" s="13">
        <f>AD28-($AD28-$AI28)/5</f>
        <v>2.4</v>
      </c>
      <c r="AF28" s="13">
        <f t="shared" ref="AF28:AH29" si="37">AE28-($AD28-$AI28)/5</f>
        <v>1.7999999999999998</v>
      </c>
      <c r="AG28" s="13">
        <f t="shared" si="37"/>
        <v>1.1999999999999997</v>
      </c>
      <c r="AH28" s="13">
        <f t="shared" si="37"/>
        <v>0.59999999999999976</v>
      </c>
      <c r="AI28" s="24">
        <f>'Sc RP5 energy '!K26</f>
        <v>0</v>
      </c>
      <c r="AJ28" s="13">
        <f>AI28-($AI28-$AN28)/5</f>
        <v>0</v>
      </c>
      <c r="AK28" s="13">
        <f t="shared" ref="AK28:AM29" si="38">AJ28-($AI28-$AN28)/5</f>
        <v>0</v>
      </c>
      <c r="AL28" s="13">
        <f t="shared" si="38"/>
        <v>0</v>
      </c>
      <c r="AM28" s="13">
        <f t="shared" si="38"/>
        <v>0</v>
      </c>
      <c r="AN28" s="24">
        <f>'Sc RP5 energy '!L26</f>
        <v>0</v>
      </c>
    </row>
    <row r="29" spans="1:51" x14ac:dyDescent="0.4">
      <c r="A29" s="1" t="s">
        <v>21</v>
      </c>
      <c r="B29" s="1" t="s">
        <v>20</v>
      </c>
      <c r="C29" s="26">
        <v>595</v>
      </c>
      <c r="D29" s="9">
        <f>C29+($J29-$C29)/7</f>
        <v>585.57142857142856</v>
      </c>
      <c r="E29" s="9">
        <f t="shared" si="32"/>
        <v>576.14285714285711</v>
      </c>
      <c r="F29" s="9">
        <f t="shared" si="32"/>
        <v>566.71428571428567</v>
      </c>
      <c r="G29" s="9">
        <f t="shared" si="32"/>
        <v>557.28571428571422</v>
      </c>
      <c r="H29" s="9">
        <f t="shared" si="32"/>
        <v>547.85714285714278</v>
      </c>
      <c r="I29" s="9">
        <f t="shared" si="32"/>
        <v>538.42857142857133</v>
      </c>
      <c r="J29" s="26">
        <v>529</v>
      </c>
      <c r="K29" s="8">
        <f t="shared" si="33"/>
        <v>520.4</v>
      </c>
      <c r="L29" s="8">
        <f t="shared" si="33"/>
        <v>511.79999999999995</v>
      </c>
      <c r="M29" s="8">
        <f t="shared" si="33"/>
        <v>503.19999999999993</v>
      </c>
      <c r="N29" s="8">
        <f t="shared" si="33"/>
        <v>494.59999999999991</v>
      </c>
      <c r="O29" s="35">
        <f>'Sc RP5 energy '!E27</f>
        <v>486</v>
      </c>
      <c r="P29" s="8">
        <f>O29-($O29-$T29)/5</f>
        <v>473.2</v>
      </c>
      <c r="Q29" s="8">
        <f t="shared" si="34"/>
        <v>460.4</v>
      </c>
      <c r="R29" s="8">
        <f t="shared" si="34"/>
        <v>447.59999999999997</v>
      </c>
      <c r="S29" s="8">
        <f t="shared" si="34"/>
        <v>434.79999999999995</v>
      </c>
      <c r="T29" s="24">
        <v>422</v>
      </c>
      <c r="U29" s="13">
        <f>T29-($T29-$Y29)/5</f>
        <v>382.2</v>
      </c>
      <c r="V29" s="13">
        <f t="shared" si="35"/>
        <v>342.4</v>
      </c>
      <c r="W29" s="13">
        <f t="shared" si="35"/>
        <v>302.59999999999997</v>
      </c>
      <c r="X29" s="13">
        <f t="shared" si="35"/>
        <v>262.79999999999995</v>
      </c>
      <c r="Y29" s="24">
        <f>'Sc RP5 energy '!I27</f>
        <v>223</v>
      </c>
      <c r="Z29" s="13">
        <f>Y29-($Y29-$AD29)/5</f>
        <v>188</v>
      </c>
      <c r="AA29" s="13">
        <f t="shared" si="36"/>
        <v>153</v>
      </c>
      <c r="AB29" s="13">
        <f t="shared" si="36"/>
        <v>118</v>
      </c>
      <c r="AC29" s="13">
        <f t="shared" si="36"/>
        <v>83</v>
      </c>
      <c r="AD29" s="24">
        <f>'Sc RP5 energy '!J27</f>
        <v>48</v>
      </c>
      <c r="AE29" s="13">
        <f>AD29-($AD29-$AI29)/5</f>
        <v>47</v>
      </c>
      <c r="AF29" s="13">
        <f t="shared" si="37"/>
        <v>46</v>
      </c>
      <c r="AG29" s="13">
        <f t="shared" si="37"/>
        <v>45</v>
      </c>
      <c r="AH29" s="13">
        <f t="shared" si="37"/>
        <v>44</v>
      </c>
      <c r="AI29" s="24">
        <f>'Sc RP5 energy '!K27</f>
        <v>43</v>
      </c>
      <c r="AJ29" s="13">
        <f>AI29-($AI29-$AN29)/5</f>
        <v>42.6</v>
      </c>
      <c r="AK29" s="13">
        <f t="shared" si="38"/>
        <v>42.2</v>
      </c>
      <c r="AL29" s="13">
        <f t="shared" si="38"/>
        <v>41.800000000000004</v>
      </c>
      <c r="AM29" s="13">
        <f t="shared" si="38"/>
        <v>41.400000000000006</v>
      </c>
      <c r="AN29" s="24">
        <f>'Sc RP5 energy '!L27</f>
        <v>41</v>
      </c>
      <c r="AR29" s="27"/>
    </row>
    <row r="30" spans="1:51" x14ac:dyDescent="0.4">
      <c r="B30" s="1" t="s">
        <v>22</v>
      </c>
      <c r="C30" s="28">
        <v>2023</v>
      </c>
      <c r="J30" s="28">
        <v>2030</v>
      </c>
      <c r="O30" s="28">
        <v>2035</v>
      </c>
      <c r="Q30" s="1">
        <v>2037</v>
      </c>
      <c r="R30" s="1">
        <v>2038</v>
      </c>
      <c r="T30" s="28">
        <v>2040</v>
      </c>
      <c r="Y30" s="28">
        <v>2045</v>
      </c>
      <c r="AD30" s="28">
        <v>2050</v>
      </c>
      <c r="AI30" s="28">
        <v>2055</v>
      </c>
      <c r="AN30" s="28">
        <v>2060</v>
      </c>
    </row>
    <row r="31" spans="1:51" x14ac:dyDescent="0.4">
      <c r="B31" s="1" t="s">
        <v>23</v>
      </c>
      <c r="C31" s="25">
        <v>27147000</v>
      </c>
      <c r="D31" s="25">
        <f>C31+($J$31-$C$31)/7</f>
        <v>27544571.428571429</v>
      </c>
      <c r="E31" s="25">
        <f t="shared" ref="E31:I31" si="39">D31+($J$31-$C$31)/7</f>
        <v>27942142.857142858</v>
      </c>
      <c r="F31" s="25">
        <f t="shared" si="39"/>
        <v>28339714.285714287</v>
      </c>
      <c r="G31" s="25">
        <f t="shared" si="39"/>
        <v>28737285.714285716</v>
      </c>
      <c r="H31" s="25">
        <f t="shared" si="39"/>
        <v>29134857.142857146</v>
      </c>
      <c r="I31" s="25">
        <f t="shared" si="39"/>
        <v>29532428.571428575</v>
      </c>
      <c r="J31" s="25">
        <v>29930000</v>
      </c>
      <c r="K31" s="25">
        <f>J31+($O$31-$J$31)/5</f>
        <v>30305400</v>
      </c>
      <c r="L31" s="25">
        <f t="shared" ref="L31:N31" si="40">K31+($O$31-$J$31)/5</f>
        <v>30680800</v>
      </c>
      <c r="M31" s="25">
        <f t="shared" si="40"/>
        <v>31056200</v>
      </c>
      <c r="N31" s="25">
        <f t="shared" si="40"/>
        <v>31431600</v>
      </c>
      <c r="O31" s="25">
        <v>31807000</v>
      </c>
      <c r="P31" s="25">
        <f>O31+($T$31-$O$31)/5</f>
        <v>32166200</v>
      </c>
      <c r="Q31" s="25">
        <f t="shared" ref="Q31:S31" si="41">P31+($T$31-$O$31)/5</f>
        <v>32525400</v>
      </c>
      <c r="R31" s="25">
        <f t="shared" si="41"/>
        <v>32884600</v>
      </c>
      <c r="S31" s="25">
        <f t="shared" si="41"/>
        <v>33243800</v>
      </c>
      <c r="T31" s="25">
        <v>33603000</v>
      </c>
      <c r="U31" s="25">
        <f>T31+($Y$31-$T$31)/5</f>
        <v>33952600</v>
      </c>
      <c r="V31" s="25">
        <f t="shared" ref="V31:X31" si="42">U31+($Y$31-$T$31)/5</f>
        <v>34302200</v>
      </c>
      <c r="W31" s="25">
        <f t="shared" si="42"/>
        <v>34651800</v>
      </c>
      <c r="X31" s="25">
        <f t="shared" si="42"/>
        <v>35001400</v>
      </c>
      <c r="Y31" s="25">
        <v>35351000</v>
      </c>
      <c r="Z31" s="25">
        <f>Y31+($AD$31-$Y$31)/5</f>
        <v>35696200</v>
      </c>
      <c r="AA31" s="25">
        <f t="shared" ref="AA31:AC31" si="43">Z31+($AD$31-$Y$31)/5</f>
        <v>36041400</v>
      </c>
      <c r="AB31" s="25">
        <f t="shared" si="43"/>
        <v>36386600</v>
      </c>
      <c r="AC31" s="25">
        <f t="shared" si="43"/>
        <v>36731800</v>
      </c>
      <c r="AD31" s="25">
        <v>37077000</v>
      </c>
      <c r="AE31" s="25">
        <f>AD31+($AI$31-$AD$31)/5</f>
        <v>37421800</v>
      </c>
      <c r="AF31" s="25">
        <f t="shared" ref="AF31:AH31" si="44">AE31+($AI$31-$AD$31)/5</f>
        <v>37766600</v>
      </c>
      <c r="AG31" s="25">
        <f t="shared" si="44"/>
        <v>38111400</v>
      </c>
      <c r="AH31" s="25">
        <f t="shared" si="44"/>
        <v>38456200</v>
      </c>
      <c r="AI31" s="25">
        <v>38801000</v>
      </c>
      <c r="AJ31" s="25">
        <f>AI31+($AN$31-$AI$31)/5</f>
        <v>39148000</v>
      </c>
      <c r="AK31" s="25">
        <f t="shared" ref="AK31:AM31" si="45">AJ31+($AN$31-$AI$31)/5</f>
        <v>39495000</v>
      </c>
      <c r="AL31" s="25">
        <f t="shared" si="45"/>
        <v>39842000</v>
      </c>
      <c r="AM31" s="25">
        <f t="shared" si="45"/>
        <v>40189000</v>
      </c>
      <c r="AN31" s="25">
        <v>40536000</v>
      </c>
    </row>
    <row r="32" spans="1:51" x14ac:dyDescent="0.4">
      <c r="B32" s="1" t="s">
        <v>24</v>
      </c>
      <c r="C32" s="13">
        <f>C31/1000000</f>
        <v>27.146999999999998</v>
      </c>
      <c r="D32" s="13">
        <f t="shared" ref="D32:AN32" si="46">D31/1000000</f>
        <v>27.54457142857143</v>
      </c>
      <c r="E32" s="13">
        <f t="shared" si="46"/>
        <v>27.942142857142859</v>
      </c>
      <c r="F32" s="13">
        <f t="shared" si="46"/>
        <v>28.339714285714287</v>
      </c>
      <c r="G32" s="13">
        <f t="shared" si="46"/>
        <v>28.737285714285715</v>
      </c>
      <c r="H32" s="13">
        <f t="shared" si="46"/>
        <v>29.134857142857147</v>
      </c>
      <c r="I32" s="13">
        <f t="shared" si="46"/>
        <v>29.532428571428575</v>
      </c>
      <c r="J32" s="13">
        <f t="shared" si="46"/>
        <v>29.93</v>
      </c>
      <c r="K32" s="13">
        <f t="shared" si="46"/>
        <v>30.305399999999999</v>
      </c>
      <c r="L32" s="13">
        <f t="shared" si="46"/>
        <v>30.680800000000001</v>
      </c>
      <c r="M32" s="13">
        <f t="shared" si="46"/>
        <v>31.0562</v>
      </c>
      <c r="N32" s="13">
        <f t="shared" si="46"/>
        <v>31.4316</v>
      </c>
      <c r="O32" s="13">
        <f t="shared" si="46"/>
        <v>31.806999999999999</v>
      </c>
      <c r="P32" s="13">
        <f t="shared" si="46"/>
        <v>32.166200000000003</v>
      </c>
      <c r="Q32" s="13">
        <f t="shared" si="46"/>
        <v>32.525399999999998</v>
      </c>
      <c r="R32" s="13">
        <f t="shared" si="46"/>
        <v>32.884599999999999</v>
      </c>
      <c r="S32" s="13">
        <f t="shared" si="46"/>
        <v>33.2438</v>
      </c>
      <c r="T32" s="13">
        <f t="shared" si="46"/>
        <v>33.603000000000002</v>
      </c>
      <c r="U32" s="13">
        <f t="shared" si="46"/>
        <v>33.952599999999997</v>
      </c>
      <c r="V32" s="13">
        <f t="shared" si="46"/>
        <v>34.302199999999999</v>
      </c>
      <c r="W32" s="13">
        <f t="shared" si="46"/>
        <v>34.651800000000001</v>
      </c>
      <c r="X32" s="13">
        <f t="shared" si="46"/>
        <v>35.001399999999997</v>
      </c>
      <c r="Y32" s="13">
        <f t="shared" si="46"/>
        <v>35.350999999999999</v>
      </c>
      <c r="Z32" s="13">
        <f t="shared" si="46"/>
        <v>35.696199999999997</v>
      </c>
      <c r="AA32" s="13">
        <f t="shared" si="46"/>
        <v>36.041400000000003</v>
      </c>
      <c r="AB32" s="13">
        <f t="shared" si="46"/>
        <v>36.386600000000001</v>
      </c>
      <c r="AC32" s="13">
        <f t="shared" si="46"/>
        <v>36.7318</v>
      </c>
      <c r="AD32" s="13">
        <f t="shared" si="46"/>
        <v>37.076999999999998</v>
      </c>
      <c r="AE32" s="13">
        <f t="shared" si="46"/>
        <v>37.421799999999998</v>
      </c>
      <c r="AF32" s="13">
        <f t="shared" si="46"/>
        <v>37.766599999999997</v>
      </c>
      <c r="AG32" s="13">
        <f t="shared" si="46"/>
        <v>38.111400000000003</v>
      </c>
      <c r="AH32" s="13">
        <f t="shared" si="46"/>
        <v>38.456200000000003</v>
      </c>
      <c r="AI32" s="13">
        <f t="shared" si="46"/>
        <v>38.801000000000002</v>
      </c>
      <c r="AJ32" s="13">
        <f t="shared" si="46"/>
        <v>39.148000000000003</v>
      </c>
      <c r="AK32" s="13">
        <f t="shared" si="46"/>
        <v>39.494999999999997</v>
      </c>
      <c r="AL32" s="13">
        <f t="shared" si="46"/>
        <v>39.841999999999999</v>
      </c>
      <c r="AM32" s="13">
        <f t="shared" si="46"/>
        <v>40.189</v>
      </c>
      <c r="AN32" s="13">
        <f t="shared" si="46"/>
        <v>40.536000000000001</v>
      </c>
    </row>
    <row r="33" spans="2:40" x14ac:dyDescent="0.4">
      <c r="B33" s="1" t="s">
        <v>25</v>
      </c>
      <c r="C33" s="8"/>
      <c r="D33" s="8"/>
      <c r="E33" s="8"/>
      <c r="F33" s="8"/>
      <c r="G33" s="8"/>
      <c r="H33" s="8"/>
      <c r="I33" s="8"/>
      <c r="J33" s="8">
        <f t="shared" ref="J33:AN33" si="47">((J9-I9)*1000*8760*$C$34)/J31</f>
        <v>0</v>
      </c>
      <c r="K33" s="8">
        <f t="shared" si="47"/>
        <v>0</v>
      </c>
      <c r="L33" s="8">
        <f t="shared" si="47"/>
        <v>0</v>
      </c>
      <c r="M33" s="8">
        <f t="shared" si="47"/>
        <v>0</v>
      </c>
      <c r="N33" s="8">
        <f t="shared" si="47"/>
        <v>0</v>
      </c>
      <c r="O33" s="8">
        <f t="shared" si="47"/>
        <v>0</v>
      </c>
      <c r="P33" s="8">
        <f t="shared" si="47"/>
        <v>0</v>
      </c>
      <c r="Q33" s="8">
        <f t="shared" si="47"/>
        <v>0</v>
      </c>
      <c r="R33" s="8">
        <f t="shared" si="47"/>
        <v>0.13585690566404943</v>
      </c>
      <c r="S33" s="8">
        <f t="shared" si="47"/>
        <v>0</v>
      </c>
      <c r="T33" s="8">
        <f t="shared" si="47"/>
        <v>0.31022230158021608</v>
      </c>
      <c r="U33" s="8">
        <f t="shared" si="47"/>
        <v>0.35088918079911408</v>
      </c>
      <c r="V33" s="8">
        <f t="shared" si="47"/>
        <v>0.34731300033234019</v>
      </c>
      <c r="W33" s="8">
        <f t="shared" si="47"/>
        <v>0.34380897962010643</v>
      </c>
      <c r="X33" s="8">
        <f>((X9-W9)*1000*8760*$C$34)/X31</f>
        <v>0.34037495643031412</v>
      </c>
      <c r="Y33" s="8">
        <f t="shared" si="47"/>
        <v>0.33700885406353415</v>
      </c>
      <c r="Z33" s="8">
        <f t="shared" si="47"/>
        <v>0.33374981090424183</v>
      </c>
      <c r="AA33" s="8">
        <f t="shared" si="47"/>
        <v>0.33055319715660314</v>
      </c>
      <c r="AB33" s="8">
        <f t="shared" si="47"/>
        <v>0.32741723601545614</v>
      </c>
      <c r="AC33" s="8">
        <f t="shared" si="47"/>
        <v>0.32434021746824265</v>
      </c>
      <c r="AD33" s="8">
        <f t="shared" si="47"/>
        <v>0.32132049518569489</v>
      </c>
      <c r="AE33" s="8">
        <f t="shared" si="47"/>
        <v>0.28903098194100774</v>
      </c>
      <c r="AF33" s="8">
        <f t="shared" si="47"/>
        <v>0.28639219839752594</v>
      </c>
      <c r="AG33" s="8">
        <f t="shared" si="47"/>
        <v>0.28380116185708221</v>
      </c>
      <c r="AH33" s="8">
        <f t="shared" si="47"/>
        <v>0.2812565880144165</v>
      </c>
      <c r="AI33" s="8">
        <f t="shared" si="47"/>
        <v>0.27875723821551002</v>
      </c>
      <c r="AJ33" s="8">
        <f t="shared" si="47"/>
        <v>0.18019669970368823</v>
      </c>
      <c r="AK33" s="8">
        <f t="shared" si="47"/>
        <v>0.17861350550702587</v>
      </c>
      <c r="AL33" s="8">
        <f t="shared" si="47"/>
        <v>0.1770578886602075</v>
      </c>
      <c r="AM33" s="8">
        <f t="shared" si="47"/>
        <v>0.17552913483789065</v>
      </c>
      <c r="AN33" s="8">
        <f t="shared" si="47"/>
        <v>0.17402655417406848</v>
      </c>
    </row>
    <row r="34" spans="2:40" x14ac:dyDescent="0.4">
      <c r="B34" s="1" t="s">
        <v>26</v>
      </c>
      <c r="C34" s="1">
        <v>0.85</v>
      </c>
    </row>
    <row r="35" spans="2:40" x14ac:dyDescent="0.4">
      <c r="B35" s="1" t="s">
        <v>27</v>
      </c>
      <c r="C35" s="29">
        <f>AN9*8760*1000*C34/(2060-2030)/AVERAGE(J31:AN31)</f>
        <v>0.21087838127961719</v>
      </c>
    </row>
    <row r="36" spans="2:40" ht="29.15" x14ac:dyDescent="0.4">
      <c r="B36" s="30" t="s">
        <v>28</v>
      </c>
      <c r="C36" s="1">
        <v>3.5000000000000003E-2</v>
      </c>
      <c r="D36" s="1" t="s">
        <v>29</v>
      </c>
    </row>
    <row r="37" spans="2:40" ht="29.15" x14ac:dyDescent="0.4">
      <c r="B37" s="30" t="s">
        <v>30</v>
      </c>
      <c r="C37" s="20">
        <f>AN9*1000000/(2060-2031)/(AVERAGE(J31:AN31))</f>
        <v>2.9297616115982271E-2</v>
      </c>
      <c r="D37" s="1" t="s">
        <v>31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B2FA5-2835-4C03-BEE5-40A774FE2700}">
  <dimension ref="B2:C7"/>
  <sheetViews>
    <sheetView topLeftCell="A19" workbookViewId="0">
      <selection activeCell="C6" sqref="C6"/>
    </sheetView>
  </sheetViews>
  <sheetFormatPr defaultRowHeight="14.6" x14ac:dyDescent="0.4"/>
  <sheetData>
    <row r="2" spans="2:3" x14ac:dyDescent="0.4">
      <c r="B2">
        <f>50*24/140</f>
        <v>8.5714285714285712</v>
      </c>
    </row>
    <row r="3" spans="2:3" x14ac:dyDescent="0.4">
      <c r="C3">
        <f>140/(50*24)</f>
        <v>0.11666666666666667</v>
      </c>
    </row>
    <row r="5" spans="2:3" x14ac:dyDescent="0.4">
      <c r="C5">
        <f>1754/(105*24*3)</f>
        <v>0.232010582010582</v>
      </c>
    </row>
    <row r="7" spans="2:3" x14ac:dyDescent="0.4">
      <c r="C7">
        <f>87/(3*24*50)</f>
        <v>2.4166666666666666E-2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 RP5 energy </vt:lpstr>
      <vt:lpstr>Sc RP5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Parker</dc:creator>
  <cp:lastModifiedBy>Robert Parker</cp:lastModifiedBy>
  <dcterms:created xsi:type="dcterms:W3CDTF">2024-10-10T02:09:33Z</dcterms:created>
  <dcterms:modified xsi:type="dcterms:W3CDTF">2025-02-21T08:20:18Z</dcterms:modified>
</cp:coreProperties>
</file>